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roliant1600\DATABASE\โครงการ GI67 กรมโรงงานอุตสาหกรรม\เอกสารประชาสัมพันธ์\"/>
    </mc:Choice>
  </mc:AlternateContent>
  <bookViews>
    <workbookView xWindow="0" yWindow="0" windowWidth="20500" windowHeight="7750" activeTab="3"/>
  </bookViews>
  <sheets>
    <sheet name="2558" sheetId="1" r:id="rId1"/>
    <sheet name="EF TGO AR4" sheetId="13" state="hidden" r:id="rId2"/>
    <sheet name="2565" sheetId="21" r:id="rId3"/>
    <sheet name="2566" sheetId="24" r:id="rId4"/>
    <sheet name="EF TGO AR5" sheetId="14" r:id="rId5"/>
    <sheet name="1_คำนวณลงรายงาน" sheetId="23" r:id="rId6"/>
    <sheet name="2_สรุปผลการปล่อย GHG" sheetId="6" r:id="rId7"/>
  </sheets>
  <definedNames>
    <definedName name="_xlnm.Print_Area" localSheetId="6">'2_สรุปผลการปล่อย GHG'!$B$1:$J$30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4" l="1"/>
  <c r="B24" i="23"/>
  <c r="Q14" i="24"/>
  <c r="Q14" i="21"/>
  <c r="P23" i="21" l="1"/>
  <c r="F14" i="23"/>
  <c r="F24" i="23"/>
  <c r="E13" i="23" l="1"/>
  <c r="E14" i="23"/>
  <c r="E24" i="23" l="1"/>
  <c r="P43" i="24"/>
  <c r="P44" i="24"/>
  <c r="P43" i="21"/>
  <c r="P44" i="21"/>
  <c r="E21" i="23"/>
  <c r="A14" i="23"/>
  <c r="A13" i="23"/>
  <c r="B14" i="23"/>
  <c r="B13" i="23"/>
  <c r="C4" i="24"/>
  <c r="C3" i="24"/>
  <c r="P46" i="24"/>
  <c r="P45" i="24"/>
  <c r="P42" i="24"/>
  <c r="P40" i="24"/>
  <c r="R40" i="24" s="1"/>
  <c r="P39" i="24"/>
  <c r="C30" i="23" s="1"/>
  <c r="P38" i="24"/>
  <c r="R38" i="24" s="1"/>
  <c r="P37" i="24"/>
  <c r="R37" i="24" s="1"/>
  <c r="P36" i="24"/>
  <c r="R36" i="24" s="1"/>
  <c r="P35" i="24"/>
  <c r="R35" i="24" s="1"/>
  <c r="R32" i="24"/>
  <c r="R31" i="24"/>
  <c r="P30" i="24"/>
  <c r="R30" i="24" s="1"/>
  <c r="P29" i="24"/>
  <c r="P27" i="24"/>
  <c r="R27" i="24" s="1"/>
  <c r="P26" i="24"/>
  <c r="C20" i="23" s="1"/>
  <c r="P25" i="24"/>
  <c r="C19" i="23" s="1"/>
  <c r="P24" i="24"/>
  <c r="C18" i="23" s="1"/>
  <c r="P23" i="24"/>
  <c r="C17" i="23" s="1"/>
  <c r="P22" i="24"/>
  <c r="C16" i="23" s="1"/>
  <c r="P20" i="24"/>
  <c r="R20" i="24" s="1"/>
  <c r="P19" i="24"/>
  <c r="R19" i="24" s="1"/>
  <c r="P18" i="24"/>
  <c r="C12" i="23" s="1"/>
  <c r="P17" i="24"/>
  <c r="C11" i="23" s="1"/>
  <c r="P16" i="24"/>
  <c r="C10" i="23" s="1"/>
  <c r="P15" i="24"/>
  <c r="C9" i="23" s="1"/>
  <c r="P14" i="24"/>
  <c r="P13" i="24"/>
  <c r="C7" i="23" s="1"/>
  <c r="P12" i="24"/>
  <c r="C6" i="23" s="1"/>
  <c r="P11" i="24"/>
  <c r="C5" i="23" s="1"/>
  <c r="P10" i="24"/>
  <c r="C4" i="23" s="1"/>
  <c r="P30" i="21"/>
  <c r="D24" i="23" s="1"/>
  <c r="C21" i="23" l="1"/>
  <c r="C31" i="23"/>
  <c r="P47" i="24"/>
  <c r="F15" i="6" s="1"/>
  <c r="R39" i="24"/>
  <c r="R41" i="24" s="1"/>
  <c r="C13" i="23"/>
  <c r="F13" i="23" s="1"/>
  <c r="C26" i="23"/>
  <c r="C14" i="23"/>
  <c r="C29" i="23"/>
  <c r="C24" i="23"/>
  <c r="G24" i="23" s="1"/>
  <c r="C28" i="23"/>
  <c r="C8" i="23"/>
  <c r="C27" i="23"/>
  <c r="C23" i="23"/>
  <c r="R27" i="21"/>
  <c r="D17" i="23"/>
  <c r="F17" i="23" s="1"/>
  <c r="P24" i="21"/>
  <c r="D18" i="23" s="1"/>
  <c r="F18" i="23" s="1"/>
  <c r="P25" i="21"/>
  <c r="D19" i="23" s="1"/>
  <c r="F19" i="23" s="1"/>
  <c r="P26" i="21"/>
  <c r="D20" i="23" s="1"/>
  <c r="F20" i="23" s="1"/>
  <c r="P27" i="21"/>
  <c r="D21" i="23" s="1"/>
  <c r="F21" i="23" s="1"/>
  <c r="G21" i="23" s="1"/>
  <c r="P11" i="21"/>
  <c r="D5" i="23" s="1"/>
  <c r="F5" i="23" s="1"/>
  <c r="P12" i="21"/>
  <c r="D6" i="23" s="1"/>
  <c r="F6" i="23" s="1"/>
  <c r="P13" i="21"/>
  <c r="D7" i="23" s="1"/>
  <c r="F7" i="23" s="1"/>
  <c r="P14" i="21"/>
  <c r="D8" i="23" s="1"/>
  <c r="F8" i="23" s="1"/>
  <c r="P15" i="21"/>
  <c r="D9" i="23" s="1"/>
  <c r="F9" i="23" s="1"/>
  <c r="P16" i="21"/>
  <c r="D10" i="23" s="1"/>
  <c r="F10" i="23" s="1"/>
  <c r="P17" i="21"/>
  <c r="D11" i="23" s="1"/>
  <c r="F11" i="23" s="1"/>
  <c r="P18" i="21"/>
  <c r="D12" i="23" s="1"/>
  <c r="F12" i="23" s="1"/>
  <c r="P19" i="21"/>
  <c r="D13" i="23" s="1"/>
  <c r="P20" i="21"/>
  <c r="D14" i="23" s="1"/>
  <c r="G14" i="23" l="1"/>
  <c r="R20" i="21"/>
  <c r="G13" i="23"/>
  <c r="R19" i="21"/>
  <c r="S40" i="24"/>
  <c r="C12" i="6"/>
  <c r="S35" i="24"/>
  <c r="S37" i="24"/>
  <c r="S38" i="24"/>
  <c r="S36" i="24"/>
  <c r="S39" i="24"/>
  <c r="P10" i="21"/>
  <c r="D4" i="23" s="1"/>
  <c r="F4" i="23" s="1"/>
  <c r="G4" i="23" l="1"/>
  <c r="S41" i="24"/>
  <c r="P29" i="21"/>
  <c r="D23" i="23" s="1"/>
  <c r="F23" i="23" s="1"/>
  <c r="C3" i="6"/>
  <c r="P36" i="21"/>
  <c r="P22" i="21"/>
  <c r="D16" i="23" s="1"/>
  <c r="F16" i="23" s="1"/>
  <c r="R18" i="1"/>
  <c r="R36" i="21" l="1"/>
  <c r="D27" i="23"/>
  <c r="F27" i="23" s="1"/>
  <c r="P42" i="21"/>
  <c r="P47" i="21" s="1"/>
  <c r="P40" i="21"/>
  <c r="P39" i="21"/>
  <c r="P38" i="21"/>
  <c r="P37" i="21"/>
  <c r="P35" i="21"/>
  <c r="R32" i="21"/>
  <c r="R31" i="21"/>
  <c r="R30" i="21"/>
  <c r="P37" i="1"/>
  <c r="R27" i="1"/>
  <c r="R26" i="1"/>
  <c r="R25" i="1"/>
  <c r="R22" i="1"/>
  <c r="R21" i="1"/>
  <c r="R20" i="1"/>
  <c r="R19" i="1"/>
  <c r="P17" i="1"/>
  <c r="P14" i="1"/>
  <c r="P12" i="1"/>
  <c r="P11" i="1"/>
  <c r="R10" i="1" s="1"/>
  <c r="P10" i="1"/>
  <c r="P16" i="1"/>
  <c r="G27" i="23" l="1"/>
  <c r="G23" i="23"/>
  <c r="R37" i="21"/>
  <c r="D28" i="23"/>
  <c r="R38" i="21"/>
  <c r="D29" i="23"/>
  <c r="R39" i="21"/>
  <c r="D30" i="23"/>
  <c r="R40" i="21"/>
  <c r="D31" i="23"/>
  <c r="R35" i="21"/>
  <c r="D26" i="23"/>
  <c r="F28" i="6"/>
  <c r="F30" i="23" l="1"/>
  <c r="G30" i="23" s="1"/>
  <c r="F29" i="23"/>
  <c r="G29" i="23" s="1"/>
  <c r="F26" i="23"/>
  <c r="G26" i="23" s="1"/>
  <c r="F28" i="23"/>
  <c r="G28" i="23" s="1"/>
  <c r="F31" i="23"/>
  <c r="G31" i="23" s="1"/>
  <c r="R41" i="21"/>
  <c r="S39" i="21" s="1"/>
  <c r="S37" i="21" l="1"/>
  <c r="S38" i="21"/>
  <c r="S35" i="21"/>
  <c r="S40" i="21"/>
  <c r="S36" i="21"/>
  <c r="C25" i="6"/>
  <c r="S41" i="21" l="1"/>
  <c r="P31" i="1"/>
  <c r="R31" i="1" s="1"/>
  <c r="P18" i="1" l="1"/>
  <c r="P15" i="1"/>
  <c r="P13" i="1"/>
  <c r="P24" i="1"/>
  <c r="P38" i="1" l="1"/>
  <c r="P39" i="1"/>
  <c r="P40" i="1"/>
  <c r="P41" i="1"/>
  <c r="P32" i="1"/>
  <c r="R32" i="1" s="1"/>
  <c r="P33" i="1"/>
  <c r="R33" i="1" s="1"/>
  <c r="P34" i="1"/>
  <c r="R34" i="1" s="1"/>
  <c r="P35" i="1"/>
  <c r="R35" i="1" s="1"/>
  <c r="P30" i="1"/>
  <c r="R30" i="1" s="1"/>
  <c r="P28" i="1"/>
  <c r="P23" i="1"/>
  <c r="P36" i="1" l="1"/>
  <c r="P42" i="1"/>
  <c r="D24" i="14"/>
  <c r="D23" i="14"/>
  <c r="G23" i="14" s="1"/>
  <c r="E14" i="14"/>
  <c r="G96" i="14"/>
  <c r="G94" i="14"/>
  <c r="F32" i="14" s="1"/>
  <c r="G79" i="14"/>
  <c r="G53" i="14"/>
  <c r="F51" i="14"/>
  <c r="E51" i="14"/>
  <c r="D51" i="14"/>
  <c r="F50" i="14"/>
  <c r="E50" i="14"/>
  <c r="D50" i="14"/>
  <c r="F49" i="14"/>
  <c r="E49" i="14"/>
  <c r="D49" i="14"/>
  <c r="G49" i="14" s="1"/>
  <c r="F48" i="14"/>
  <c r="E48" i="14"/>
  <c r="D48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1" i="14"/>
  <c r="E41" i="14"/>
  <c r="D41" i="14"/>
  <c r="F40" i="14"/>
  <c r="E40" i="14"/>
  <c r="D40" i="14"/>
  <c r="F39" i="14"/>
  <c r="E39" i="14"/>
  <c r="D39" i="14"/>
  <c r="G39" i="14" s="1"/>
  <c r="F38" i="14"/>
  <c r="E38" i="14"/>
  <c r="D38" i="14"/>
  <c r="F34" i="14"/>
  <c r="F35" i="14" s="1"/>
  <c r="E34" i="14"/>
  <c r="E35" i="14" s="1"/>
  <c r="D34" i="14"/>
  <c r="F33" i="14"/>
  <c r="E33" i="14"/>
  <c r="D33" i="14"/>
  <c r="F31" i="14"/>
  <c r="E31" i="14"/>
  <c r="D31" i="14"/>
  <c r="F30" i="14"/>
  <c r="E30" i="14"/>
  <c r="D30" i="14"/>
  <c r="F29" i="14"/>
  <c r="E29" i="14"/>
  <c r="D29" i="14"/>
  <c r="D27" i="14"/>
  <c r="G27" i="14" s="1"/>
  <c r="D26" i="14"/>
  <c r="G26" i="14" s="1"/>
  <c r="D25" i="14"/>
  <c r="G25" i="14" s="1"/>
  <c r="G24" i="14"/>
  <c r="F22" i="14"/>
  <c r="E22" i="14"/>
  <c r="G22" i="14" s="1"/>
  <c r="F21" i="14"/>
  <c r="E21" i="14"/>
  <c r="G21" i="14" s="1"/>
  <c r="F20" i="14"/>
  <c r="E20" i="14"/>
  <c r="F19" i="14"/>
  <c r="E19" i="14"/>
  <c r="F18" i="14"/>
  <c r="E18" i="14"/>
  <c r="F17" i="14"/>
  <c r="E17" i="14"/>
  <c r="D17" i="14"/>
  <c r="F16" i="14"/>
  <c r="E16" i="14"/>
  <c r="F15" i="14"/>
  <c r="E15" i="14"/>
  <c r="D15" i="14"/>
  <c r="D16" i="14" s="1"/>
  <c r="F14" i="14"/>
  <c r="D14" i="14"/>
  <c r="G14" i="14" s="1"/>
  <c r="F13" i="14"/>
  <c r="E13" i="14"/>
  <c r="D13" i="14"/>
  <c r="F12" i="14"/>
  <c r="E12" i="14"/>
  <c r="D12" i="14"/>
  <c r="F11" i="14"/>
  <c r="E11" i="14"/>
  <c r="D11" i="14"/>
  <c r="F10" i="14"/>
  <c r="E10" i="14"/>
  <c r="D10" i="14"/>
  <c r="F9" i="14"/>
  <c r="E9" i="14"/>
  <c r="D9" i="14"/>
  <c r="F8" i="14"/>
  <c r="E8" i="14"/>
  <c r="D8" i="14"/>
  <c r="F7" i="14"/>
  <c r="E7" i="14"/>
  <c r="D7" i="14"/>
  <c r="G7" i="14" s="1"/>
  <c r="F6" i="14"/>
  <c r="E6" i="14"/>
  <c r="D6" i="14"/>
  <c r="G6" i="14" l="1"/>
  <c r="G9" i="14"/>
  <c r="G41" i="14"/>
  <c r="G51" i="14"/>
  <c r="Q11" i="24"/>
  <c r="Q11" i="21"/>
  <c r="R11" i="21" s="1"/>
  <c r="G30" i="14"/>
  <c r="Q29" i="24"/>
  <c r="R29" i="24" s="1"/>
  <c r="Q29" i="21"/>
  <c r="R29" i="21" s="1"/>
  <c r="Q24" i="1"/>
  <c r="R24" i="1" s="1"/>
  <c r="G50" i="14"/>
  <c r="G8" i="14"/>
  <c r="G11" i="14"/>
  <c r="G20" i="14"/>
  <c r="G31" i="14"/>
  <c r="G10" i="14"/>
  <c r="G13" i="14"/>
  <c r="G19" i="14"/>
  <c r="G33" i="14"/>
  <c r="G44" i="14"/>
  <c r="G38" i="14"/>
  <c r="G48" i="14"/>
  <c r="G17" i="14"/>
  <c r="G34" i="14"/>
  <c r="G45" i="14"/>
  <c r="G43" i="14"/>
  <c r="G12" i="14"/>
  <c r="G16" i="14"/>
  <c r="D35" i="14"/>
  <c r="G35" i="14" s="1"/>
  <c r="G46" i="14"/>
  <c r="G18" i="14"/>
  <c r="G29" i="14"/>
  <c r="G40" i="14"/>
  <c r="D32" i="14"/>
  <c r="E32" i="14"/>
  <c r="G15" i="14"/>
  <c r="R13" i="21" l="1"/>
  <c r="Q13" i="1"/>
  <c r="R12" i="1" s="1"/>
  <c r="Q12" i="1"/>
  <c r="R11" i="1" s="1"/>
  <c r="G5" i="23"/>
  <c r="R11" i="24"/>
  <c r="R33" i="24"/>
  <c r="S29" i="24" s="1"/>
  <c r="R14" i="21"/>
  <c r="Q15" i="1"/>
  <c r="R14" i="1" s="1"/>
  <c r="R17" i="21"/>
  <c r="Q16" i="1"/>
  <c r="R15" i="1" s="1"/>
  <c r="R25" i="24"/>
  <c r="R15" i="21"/>
  <c r="Q14" i="1"/>
  <c r="R13" i="1" s="1"/>
  <c r="R28" i="1"/>
  <c r="S24" i="1"/>
  <c r="R16" i="21"/>
  <c r="Q17" i="1"/>
  <c r="R16" i="1" s="1"/>
  <c r="R26" i="24"/>
  <c r="R24" i="24"/>
  <c r="Q12" i="24"/>
  <c r="Q12" i="21"/>
  <c r="R12" i="21" s="1"/>
  <c r="R22" i="24"/>
  <c r="Q18" i="1"/>
  <c r="R17" i="1" s="1"/>
  <c r="R18" i="21"/>
  <c r="R33" i="21"/>
  <c r="S29" i="21" s="1"/>
  <c r="Q10" i="24"/>
  <c r="Q10" i="21"/>
  <c r="R10" i="21" s="1"/>
  <c r="Q10" i="1"/>
  <c r="R9" i="1" s="1"/>
  <c r="G32" i="14"/>
  <c r="G6" i="23" l="1"/>
  <c r="R12" i="24"/>
  <c r="S30" i="21"/>
  <c r="S31" i="21"/>
  <c r="S32" i="21"/>
  <c r="C24" i="6"/>
  <c r="R23" i="24"/>
  <c r="R17" i="24"/>
  <c r="G11" i="23"/>
  <c r="G20" i="23"/>
  <c r="R26" i="21"/>
  <c r="G12" i="23"/>
  <c r="R18" i="24"/>
  <c r="R23" i="1"/>
  <c r="R29" i="1" s="1"/>
  <c r="G9" i="23"/>
  <c r="R15" i="24"/>
  <c r="G18" i="23"/>
  <c r="R24" i="21"/>
  <c r="S32" i="24"/>
  <c r="C11" i="6"/>
  <c r="S30" i="24"/>
  <c r="S31" i="24"/>
  <c r="G16" i="23"/>
  <c r="R22" i="21"/>
  <c r="G19" i="23"/>
  <c r="R25" i="21"/>
  <c r="R10" i="24"/>
  <c r="G8" i="23"/>
  <c r="R14" i="24"/>
  <c r="G10" i="23"/>
  <c r="R16" i="24"/>
  <c r="R13" i="24"/>
  <c r="G7" i="23"/>
  <c r="D9" i="13"/>
  <c r="F9" i="13"/>
  <c r="F10" i="13"/>
  <c r="E10" i="13"/>
  <c r="E9" i="13"/>
  <c r="D10" i="13"/>
  <c r="G10" i="13" s="1"/>
  <c r="S33" i="21" l="1"/>
  <c r="S33" i="24"/>
  <c r="G17" i="23"/>
  <c r="G32" i="23" s="1"/>
  <c r="G33" i="23" s="1"/>
  <c r="R23" i="21"/>
  <c r="R28" i="24"/>
  <c r="S16" i="24" s="1"/>
  <c r="G9" i="13"/>
  <c r="S9" i="1"/>
  <c r="F7" i="13"/>
  <c r="E6" i="13"/>
  <c r="D6" i="13"/>
  <c r="E7" i="13"/>
  <c r="D7" i="13"/>
  <c r="G68" i="13"/>
  <c r="F25" i="13" s="1"/>
  <c r="F26" i="13" s="1"/>
  <c r="G66" i="13"/>
  <c r="F23" i="13" s="1"/>
  <c r="G57" i="13"/>
  <c r="F17" i="13" s="1"/>
  <c r="F42" i="13"/>
  <c r="E42" i="13"/>
  <c r="D42" i="13"/>
  <c r="F41" i="13"/>
  <c r="E41" i="13"/>
  <c r="D41" i="13"/>
  <c r="G41" i="13" s="1"/>
  <c r="F40" i="13"/>
  <c r="E40" i="13"/>
  <c r="D40" i="13"/>
  <c r="F39" i="13"/>
  <c r="E39" i="13"/>
  <c r="D39" i="13"/>
  <c r="G39" i="13" s="1"/>
  <c r="F37" i="13"/>
  <c r="E37" i="13"/>
  <c r="D37" i="13"/>
  <c r="F36" i="13"/>
  <c r="E36" i="13"/>
  <c r="D36" i="13"/>
  <c r="F35" i="13"/>
  <c r="E35" i="13"/>
  <c r="D35" i="13"/>
  <c r="G35" i="13" s="1"/>
  <c r="F34" i="13"/>
  <c r="E34" i="13"/>
  <c r="D34" i="13"/>
  <c r="F32" i="13"/>
  <c r="E32" i="13"/>
  <c r="D32" i="13"/>
  <c r="F31" i="13"/>
  <c r="E31" i="13"/>
  <c r="D31" i="13"/>
  <c r="G31" i="13" s="1"/>
  <c r="F30" i="13"/>
  <c r="E30" i="13"/>
  <c r="D30" i="13"/>
  <c r="F29" i="13"/>
  <c r="E29" i="13"/>
  <c r="D29" i="13"/>
  <c r="G29" i="13" s="1"/>
  <c r="E25" i="13"/>
  <c r="E26" i="13" s="1"/>
  <c r="D25" i="13"/>
  <c r="F24" i="13"/>
  <c r="E24" i="13"/>
  <c r="D24" i="13"/>
  <c r="F22" i="13"/>
  <c r="E22" i="13"/>
  <c r="D22" i="13"/>
  <c r="G22" i="13" s="1"/>
  <c r="F21" i="13"/>
  <c r="E21" i="13"/>
  <c r="D21" i="13"/>
  <c r="F20" i="13"/>
  <c r="E20" i="13"/>
  <c r="D20" i="13"/>
  <c r="F15" i="13"/>
  <c r="F16" i="13" s="1"/>
  <c r="E15" i="13"/>
  <c r="E16" i="13" s="1"/>
  <c r="D15" i="13"/>
  <c r="F14" i="13"/>
  <c r="E14" i="13"/>
  <c r="D14" i="13"/>
  <c r="F13" i="13"/>
  <c r="E13" i="13"/>
  <c r="D13" i="13"/>
  <c r="F12" i="13"/>
  <c r="E12" i="13"/>
  <c r="D12" i="13"/>
  <c r="G12" i="13" s="1"/>
  <c r="F11" i="13"/>
  <c r="E11" i="13"/>
  <c r="D11" i="13"/>
  <c r="G11" i="13" s="1"/>
  <c r="F8" i="13"/>
  <c r="E8" i="13"/>
  <c r="D8" i="13"/>
  <c r="F6" i="13"/>
  <c r="S13" i="24" l="1"/>
  <c r="S10" i="24"/>
  <c r="S12" i="24"/>
  <c r="S15" i="24"/>
  <c r="S18" i="24"/>
  <c r="S17" i="24"/>
  <c r="G7" i="13"/>
  <c r="G13" i="13"/>
  <c r="G32" i="13"/>
  <c r="G42" i="13"/>
  <c r="S19" i="24"/>
  <c r="C10" i="6"/>
  <c r="S20" i="24"/>
  <c r="R34" i="24"/>
  <c r="S27" i="24"/>
  <c r="S11" i="24"/>
  <c r="S22" i="24"/>
  <c r="S25" i="24"/>
  <c r="S26" i="24"/>
  <c r="S24" i="24"/>
  <c r="S14" i="24"/>
  <c r="G20" i="13"/>
  <c r="S23" i="24"/>
  <c r="G14" i="13"/>
  <c r="G34" i="13"/>
  <c r="R28" i="21"/>
  <c r="G21" i="13"/>
  <c r="G37" i="13"/>
  <c r="D23" i="13"/>
  <c r="G6" i="13"/>
  <c r="D26" i="13"/>
  <c r="G26" i="13" s="1"/>
  <c r="G25" i="13"/>
  <c r="E23" i="13"/>
  <c r="D16" i="13"/>
  <c r="G16" i="13" s="1"/>
  <c r="G15" i="13"/>
  <c r="G24" i="13"/>
  <c r="G36" i="13"/>
  <c r="D17" i="13"/>
  <c r="G8" i="13"/>
  <c r="G30" i="13"/>
  <c r="G40" i="13"/>
  <c r="E17" i="13"/>
  <c r="S28" i="24" l="1"/>
  <c r="C23" i="6"/>
  <c r="R34" i="21"/>
  <c r="S20" i="21"/>
  <c r="S19" i="21"/>
  <c r="S27" i="21"/>
  <c r="S11" i="21"/>
  <c r="S13" i="21"/>
  <c r="S16" i="21"/>
  <c r="S12" i="21"/>
  <c r="S18" i="21"/>
  <c r="S10" i="21"/>
  <c r="S14" i="21"/>
  <c r="S15" i="21"/>
  <c r="S17" i="21"/>
  <c r="S26" i="21"/>
  <c r="S22" i="21"/>
  <c r="S25" i="21"/>
  <c r="S24" i="21"/>
  <c r="T16" i="24"/>
  <c r="T30" i="24"/>
  <c r="T27" i="24"/>
  <c r="T20" i="24"/>
  <c r="T32" i="24"/>
  <c r="T19" i="24"/>
  <c r="T31" i="24"/>
  <c r="T29" i="24"/>
  <c r="T11" i="24"/>
  <c r="T22" i="24"/>
  <c r="T26" i="24"/>
  <c r="T24" i="24"/>
  <c r="T25" i="24"/>
  <c r="T13" i="24"/>
  <c r="T15" i="24"/>
  <c r="T18" i="24"/>
  <c r="T12" i="24"/>
  <c r="T14" i="24"/>
  <c r="T23" i="24"/>
  <c r="T10" i="24"/>
  <c r="T17" i="24"/>
  <c r="C13" i="6"/>
  <c r="S23" i="21"/>
  <c r="G17" i="13"/>
  <c r="G23" i="13"/>
  <c r="D15" i="6" l="1"/>
  <c r="D11" i="6"/>
  <c r="T34" i="24"/>
  <c r="S28" i="21"/>
  <c r="T10" i="21"/>
  <c r="T31" i="21"/>
  <c r="T27" i="21"/>
  <c r="T19" i="21"/>
  <c r="T32" i="21"/>
  <c r="T20" i="21"/>
  <c r="T30" i="21"/>
  <c r="T29" i="21"/>
  <c r="T11" i="21"/>
  <c r="T18" i="21"/>
  <c r="T12" i="21"/>
  <c r="T15" i="21"/>
  <c r="T13" i="21"/>
  <c r="T16" i="21"/>
  <c r="T14" i="21"/>
  <c r="T17" i="21"/>
  <c r="T24" i="21"/>
  <c r="T22" i="21"/>
  <c r="T26" i="21"/>
  <c r="T25" i="21"/>
  <c r="T23" i="21"/>
  <c r="D10" i="6"/>
  <c r="C26" i="6"/>
  <c r="D23" i="6" s="1"/>
  <c r="S19" i="1"/>
  <c r="T34" i="21" l="1"/>
  <c r="D28" i="6"/>
  <c r="D24" i="6"/>
  <c r="D26" i="6" s="1"/>
  <c r="S25" i="1"/>
  <c r="S26" i="1"/>
  <c r="S27" i="1"/>
  <c r="S11" i="1"/>
  <c r="S14" i="1"/>
  <c r="S13" i="1"/>
  <c r="S10" i="1"/>
  <c r="S15" i="1"/>
  <c r="S21" i="1"/>
  <c r="S16" i="1"/>
  <c r="S12" i="1"/>
  <c r="S17" i="1"/>
  <c r="S22" i="1"/>
  <c r="S18" i="1"/>
  <c r="S20" i="1"/>
  <c r="S23" i="1" l="1"/>
  <c r="S28" i="1"/>
  <c r="T21" i="1"/>
  <c r="T9" i="1"/>
  <c r="T11" i="1"/>
  <c r="T15" i="1"/>
  <c r="T13" i="1"/>
  <c r="T10" i="1"/>
  <c r="T16" i="1"/>
  <c r="T19" i="1"/>
  <c r="T20" i="1"/>
  <c r="T25" i="1"/>
  <c r="T22" i="1"/>
  <c r="T26" i="1"/>
  <c r="T12" i="1"/>
  <c r="T18" i="1"/>
  <c r="T24" i="1"/>
  <c r="T27" i="1"/>
  <c r="T17" i="1"/>
  <c r="T14" i="1"/>
  <c r="T29" i="1" l="1"/>
  <c r="D13" i="6"/>
  <c r="E12" i="6"/>
  <c r="E10" i="6" l="1"/>
  <c r="E11" i="6"/>
  <c r="E13" i="6" l="1"/>
  <c r="E24" i="6"/>
  <c r="E25" i="6"/>
  <c r="E23" i="6"/>
  <c r="E26" i="6" l="1"/>
  <c r="R36" i="1" l="1"/>
</calcChain>
</file>

<file path=xl/sharedStrings.xml><?xml version="1.0" encoding="utf-8"?>
<sst xmlns="http://schemas.openxmlformats.org/spreadsheetml/2006/main" count="900" uniqueCount="202">
  <si>
    <t>ขอบเขต</t>
  </si>
  <si>
    <t>รายการ</t>
  </si>
  <si>
    <t>Total GHG</t>
  </si>
  <si>
    <r>
      <t>GWP</t>
    </r>
    <r>
      <rPr>
        <b/>
        <vertAlign val="subscript"/>
        <sz val="11"/>
        <color theme="0"/>
        <rFont val="Calibri"/>
        <family val="2"/>
        <scheme val="minor"/>
      </rPr>
      <t>100</t>
    </r>
  </si>
  <si>
    <t>ที่มา</t>
  </si>
  <si>
    <t>IPCC, AR4</t>
  </si>
  <si>
    <t>CO2</t>
  </si>
  <si>
    <t>หน่วย</t>
  </si>
  <si>
    <t>CH4</t>
  </si>
  <si>
    <t>N2O</t>
  </si>
  <si>
    <t>SF6</t>
  </si>
  <si>
    <t>NF3</t>
  </si>
  <si>
    <t>ขอบเขต 1</t>
  </si>
  <si>
    <t>ขอบเขต 2</t>
  </si>
  <si>
    <t>อื่น ๆ</t>
  </si>
  <si>
    <t>สรุปการปล่อยก๊าซเรือนกระจกขององค์กร</t>
  </si>
  <si>
    <t>การปล่อยก๊าซเรือนกระจกขององค์กร</t>
  </si>
  <si>
    <t>สัดส่วนเมื่อเทียบขอบเขต 1 และ 2</t>
  </si>
  <si>
    <t>สัดส่วนเมื่อเทียบขอบเขต 1, 2 และ 3</t>
  </si>
  <si>
    <t>รวม Scope 1 &amp; 2</t>
  </si>
  <si>
    <t>ชื่อ</t>
  </si>
  <si>
    <t>Units</t>
  </si>
  <si>
    <t>EMISSION FACTORS</t>
  </si>
  <si>
    <t>แหล่งอ้างอิงข้อมูล</t>
  </si>
  <si>
    <r>
      <t>CO</t>
    </r>
    <r>
      <rPr>
        <b/>
        <vertAlign val="subscript"/>
        <sz val="10"/>
        <color theme="0"/>
        <rFont val="Arial"/>
        <family val="2"/>
      </rPr>
      <t>2</t>
    </r>
  </si>
  <si>
    <r>
      <t>CH</t>
    </r>
    <r>
      <rPr>
        <b/>
        <vertAlign val="subscript"/>
        <sz val="10"/>
        <color theme="0"/>
        <rFont val="Arial"/>
        <family val="2"/>
      </rPr>
      <t>4</t>
    </r>
  </si>
  <si>
    <r>
      <t>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</t>
    </r>
  </si>
  <si>
    <t>Total</t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</si>
  <si>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/unit]</t>
    </r>
  </si>
  <si>
    <r>
      <t>[kg CH</t>
    </r>
    <r>
      <rPr>
        <b/>
        <vertAlign val="subscript"/>
        <sz val="10"/>
        <color theme="0"/>
        <rFont val="Arial"/>
        <family val="2"/>
      </rPr>
      <t>4</t>
    </r>
    <r>
      <rPr>
        <b/>
        <sz val="10"/>
        <color theme="0"/>
        <rFont val="Arial"/>
        <family val="2"/>
      </rPr>
      <t>/unit]</t>
    </r>
  </si>
  <si>
    <r>
      <t>[kg 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O/unit]</t>
    </r>
  </si>
  <si>
    <t>Stationary Combustion</t>
  </si>
  <si>
    <t>Natural gas</t>
  </si>
  <si>
    <t>scf</t>
  </si>
  <si>
    <t>IPCC Vol.2 table 2.2, DEDE</t>
  </si>
  <si>
    <t>Lignite</t>
  </si>
  <si>
    <t>kg</t>
  </si>
  <si>
    <t>litre</t>
  </si>
  <si>
    <t>Gas/Diesel oil</t>
  </si>
  <si>
    <t>Anthracite</t>
  </si>
  <si>
    <t>Sub-bituminous coal</t>
  </si>
  <si>
    <t>Jet Kerosene</t>
  </si>
  <si>
    <t>LPG</t>
  </si>
  <si>
    <t>Mobile Combustion (On road)</t>
  </si>
  <si>
    <t xml:space="preserve">Motor Gasoline - uncontrolled </t>
  </si>
  <si>
    <t>IPCC Vol.2 table 3.2.1, 3.2.2, DEDE</t>
  </si>
  <si>
    <t>Motor Gasoline -oxydation catalyst</t>
  </si>
  <si>
    <t>Motor Gasoline - low mileage light duty vihicle vintage 1995 or later</t>
  </si>
  <si>
    <t>Gas/ Diesel Oil</t>
  </si>
  <si>
    <t>Compressed Natural Gas</t>
  </si>
  <si>
    <t>IPCC Vol.2 table 3.2.1, 3.2.2, PTT</t>
  </si>
  <si>
    <t>Liquified Petroleum Gas</t>
  </si>
  <si>
    <t>Mobile Combustion (Off road)</t>
  </si>
  <si>
    <t>Diesel</t>
  </si>
  <si>
    <t>- Agriculture</t>
  </si>
  <si>
    <t>IPCC Vol.2 table 3.3.1, DEDE</t>
  </si>
  <si>
    <t xml:space="preserve">- Forestry </t>
  </si>
  <si>
    <t xml:space="preserve">- Industry </t>
  </si>
  <si>
    <t>- Household</t>
  </si>
  <si>
    <t>Motor Gasoline - 4 stroke</t>
  </si>
  <si>
    <t>Motor Gasoline - 2 stroke</t>
  </si>
  <si>
    <t>IPCC</t>
  </si>
  <si>
    <t>DEDE</t>
  </si>
  <si>
    <t>[kg/TJ]</t>
  </si>
  <si>
    <t>[MJ/unit]</t>
  </si>
  <si>
    <t>unit</t>
  </si>
  <si>
    <t>NCV</t>
  </si>
  <si>
    <t>dry basis</t>
  </si>
  <si>
    <t>gasoline</t>
  </si>
  <si>
    <t>*ref. from PTT</t>
  </si>
  <si>
    <t xml:space="preserve">Mobile Combustion (Off road) </t>
  </si>
  <si>
    <t>บัญชีรายการก๊าซเรือนกระจก</t>
  </si>
  <si>
    <t>ประเภท 2</t>
  </si>
  <si>
    <t>ประเภท 1</t>
  </si>
  <si>
    <t>สัดส่วน (%)</t>
  </si>
  <si>
    <t>สัดส่วน (%) (SCOPE 1+2)</t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</si>
  <si>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eq/unit]</t>
    </r>
  </si>
  <si>
    <t>Motor gasoline</t>
  </si>
  <si>
    <t>Motor Gasoline - oxydation catalyst</t>
  </si>
  <si>
    <t>MJ</t>
  </si>
  <si>
    <t>IPCC, AR5</t>
  </si>
  <si>
    <t>Fuel oil A</t>
  </si>
  <si>
    <t>Residual fuel oil (Fuel oil A)</t>
  </si>
  <si>
    <t>Residual fuel oil (Fuel oil C)</t>
  </si>
  <si>
    <t>Fuel oil C</t>
  </si>
  <si>
    <t>IPCC Vol.2 table 2.2, PTT</t>
  </si>
  <si>
    <t>IPCC Vol.2 table 2.2, DEDE LPG 1 litre = 0.54 kg</t>
  </si>
  <si>
    <t>IPCC Vol.2 table 3.2.1, 3.2.2, DEDE LPG 1 litre = 0.54 kg</t>
  </si>
  <si>
    <t>PASS: 12345678</t>
  </si>
  <si>
    <t>Electricity, grid mix (ไฟฟ้า)</t>
  </si>
  <si>
    <t>ไฟฟ้าแบบ grid mix ปี 2016-2018; LCIA
method IPCC 2013 GWP 100a V1.03</t>
  </si>
  <si>
    <t>kWh</t>
  </si>
  <si>
    <t>Thai National LCI Database,
TIISMTEC-NSTDA, AR5
(with TGO electricity 2016-2018)</t>
  </si>
  <si>
    <t>Refrigerants (สารทำความเย็น)</t>
  </si>
  <si>
    <t>R-32</t>
  </si>
  <si>
    <t>R-134</t>
  </si>
  <si>
    <t>R-134a</t>
  </si>
  <si>
    <t>IPCC 2013, AR5</t>
  </si>
  <si>
    <t>R-22 (HCFC-22)</t>
  </si>
  <si>
    <t xml:space="preserve"> -</t>
  </si>
  <si>
    <t>Carbon intensity (Scope 1+2)</t>
  </si>
  <si>
    <t>TonCO2eq/</t>
  </si>
  <si>
    <t>FUEL WOOD</t>
  </si>
  <si>
    <t>Bagasse</t>
  </si>
  <si>
    <t xml:space="preserve">Palm kernel shell </t>
  </si>
  <si>
    <t>Cob</t>
  </si>
  <si>
    <t>Biogas</t>
  </si>
  <si>
    <t>FUEL WOOD (CO2only)</t>
  </si>
  <si>
    <t>Bagasse (CO2only)</t>
  </si>
  <si>
    <t>Palm kernel shell (CO2only)</t>
  </si>
  <si>
    <t>Cob (CO2only)</t>
  </si>
  <si>
    <t>Biogas (CO2only)</t>
  </si>
  <si>
    <t>R-125</t>
  </si>
  <si>
    <t>R-143</t>
  </si>
  <si>
    <t>R-143a</t>
  </si>
  <si>
    <t>ทั้งนี้สำหรับ Emission Factor ใน Scope 3 สามารถค้นหาได้ที่</t>
  </si>
  <si>
    <t>http://thaicarbonlabel.tgo.or.th/products_emission/products_emission.pnc</t>
  </si>
  <si>
    <t>Wood / Wood Waste (FUEL WOOD)</t>
  </si>
  <si>
    <t>Other Primary Solid
Biomass</t>
  </si>
  <si>
    <r>
      <t>m</t>
    </r>
    <r>
      <rPr>
        <vertAlign val="superscript"/>
        <sz val="11"/>
        <rFont val="Calibri"/>
        <family val="2"/>
        <scheme val="minor"/>
      </rPr>
      <t>3</t>
    </r>
  </si>
  <si>
    <t xml:space="preserve"> (TonCO2e)</t>
  </si>
  <si>
    <t>ปีฐาน</t>
  </si>
  <si>
    <t>m3</t>
  </si>
  <si>
    <t>ค่า LCI ปี 2558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</si>
  <si>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</si>
  <si>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</si>
  <si>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</si>
  <si>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</si>
  <si>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</si>
  <si>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</si>
  <si>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</si>
  <si>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</si>
  <si>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</si>
  <si>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</si>
  <si>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</si>
  <si>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</si>
  <si>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</si>
  <si>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>Emission Factor
(kgCO2eq/unit)</t>
  </si>
  <si>
    <t>ชื่อองค์กร</t>
  </si>
  <si>
    <t>พลังงานไฟฟ้า (บิลไฟฟ้า)</t>
  </si>
  <si>
    <t>ถ่านหิน</t>
  </si>
  <si>
    <t>ก๊าซธรรมชาติ</t>
  </si>
  <si>
    <t>น้ำมันเตา เกรด C</t>
  </si>
  <si>
    <t>น้ำมัน เกรด A</t>
  </si>
  <si>
    <t>อื่นๆ</t>
  </si>
  <si>
    <t>น้ำประปานครหลวง</t>
  </si>
  <si>
    <t>น้ำประปาส่วนภูมิภาค</t>
  </si>
  <si>
    <t>น้ำประปาการนิคมอุตสาหกรรม</t>
  </si>
  <si>
    <t>น้ำอ่อนสำหนับหม้อไอน้ำ</t>
  </si>
  <si>
    <t>น้ำ Reverse Osmosis</t>
  </si>
  <si>
    <t>น้ำ Ion Exchange</t>
  </si>
  <si>
    <t>ลบ.ม.</t>
  </si>
  <si>
    <t>แหล่งที่มาของข้อมูล ได้แก่</t>
  </si>
  <si>
    <t>พลังงานไฟฟ้า</t>
  </si>
  <si>
    <t>ใบแจ้งหนี้จากการไฟฟ้ำ หรือ AMR meter online ในระบบการไฟฟ้ำ</t>
  </si>
  <si>
    <t>พลังงานความร้อน/ไอน้ำ</t>
  </si>
  <si>
    <t>รายงานการซื้อความร้อน/ไอน้ำ จาก ระบบ SAP หรือจากบัญชี/จัดซื้อ เป็นต้น</t>
  </si>
  <si>
    <t>ปริมาณการใช้เชื้อเพลิง</t>
  </si>
  <si>
    <t>รายงานการเชื้อเพลิง จาก ระบบ SAP หรือจากบัญชี/จัดซื้อ เป็นต้น</t>
  </si>
  <si>
    <t>ปริมาณการใช้น้ำ</t>
  </si>
  <si>
    <t>บิลค่าน้ำ</t>
  </si>
  <si>
    <t>ได้แก่</t>
  </si>
  <si>
    <t>ข้อมูลผลิตภัณฑ์</t>
  </si>
  <si>
    <t>น้ำมันเบนซิล</t>
  </si>
  <si>
    <t>Box</t>
  </si>
  <si>
    <t>CCC Co., Ltd.</t>
  </si>
  <si>
    <t>ชื่อองค์กร :</t>
  </si>
  <si>
    <t>ชื่อผู้ประสานงาน เบอร์โทร อีเมล์ :</t>
  </si>
  <si>
    <t>ค่า LCI ปี 2565</t>
  </si>
  <si>
    <t>แหล่งกำเนิดแบบอยู่กับที่</t>
  </si>
  <si>
    <t>น้ำมันดีเซล</t>
  </si>
  <si>
    <t>น้ำมันเตา เกรด A</t>
  </si>
  <si>
    <t>แหล่งกำเนิดแบบเคลื่อนที่</t>
  </si>
  <si>
    <t>บัญชีรายการก๊าซเรือนกระจก ปี 2565</t>
  </si>
  <si>
    <t>ปีปัจจุบัน 2566</t>
  </si>
  <si>
    <t>คำนวณเทียบความต่าง 2 ปี</t>
  </si>
  <si>
    <t>scope 2</t>
  </si>
  <si>
    <t>scope 3</t>
  </si>
  <si>
    <t>ข้อมูลปี 66</t>
  </si>
  <si>
    <t>ข้อมูลปี 65</t>
  </si>
  <si>
    <t>ข้อมูลการใช้งานภาพรวม</t>
  </si>
  <si>
    <t>ผลประหยัด</t>
  </si>
  <si>
    <t>GHG Emission Reduction</t>
  </si>
  <si>
    <t>Emission factor</t>
  </si>
  <si>
    <t>น้ำมันเบนซิน</t>
  </si>
  <si>
    <t>หมายเหตุ</t>
  </si>
  <si>
    <t>ถ่านหิน (Sub-bituminous)</t>
  </si>
  <si>
    <t>ไอน้ำ</t>
  </si>
  <si>
    <t>โปรดระบุผลิตภัณฑ์</t>
  </si>
  <si>
    <t>บัญชีรายการก๊าซเรือนกระจก ปี 2566</t>
  </si>
  <si>
    <t>ค่า LCI ปี 2566</t>
  </si>
  <si>
    <t>น้ำอ่อนสำหรับหม้อไอน้ำ</t>
  </si>
  <si>
    <r>
      <t>ถ้าตัวเลข</t>
    </r>
    <r>
      <rPr>
        <sz val="10"/>
        <color theme="1"/>
        <rFont val="Calibri"/>
        <family val="2"/>
        <scheme val="minor"/>
      </rPr>
      <t>ติด</t>
    </r>
    <r>
      <rPr>
        <b/>
        <u/>
        <sz val="10"/>
        <color theme="1"/>
        <rFont val="Calibri"/>
        <family val="2"/>
        <scheme val="minor"/>
      </rPr>
      <t xml:space="preserve">ลบ </t>
    </r>
  </si>
  <si>
    <r>
      <t xml:space="preserve">ใช้ </t>
    </r>
    <r>
      <rPr>
        <b/>
        <u/>
        <sz val="10"/>
        <color theme="5" tint="-0.249977111117893"/>
        <rFont val="Calibri"/>
        <family val="2"/>
        <scheme val="minor"/>
      </rPr>
      <t>เพิ่มขึ้น</t>
    </r>
  </si>
  <si>
    <r>
      <t>ถ้าตัวเลขเป็น</t>
    </r>
    <r>
      <rPr>
        <b/>
        <u/>
        <sz val="10"/>
        <color theme="1"/>
        <rFont val="Calibri"/>
        <family val="2"/>
        <scheme val="minor"/>
      </rPr>
      <t>บวก</t>
    </r>
  </si>
  <si>
    <r>
      <t xml:space="preserve">ใช้ </t>
    </r>
    <r>
      <rPr>
        <b/>
        <u/>
        <sz val="10"/>
        <color theme="1"/>
        <rFont val="Calibri"/>
        <family val="2"/>
        <scheme val="minor"/>
      </rPr>
      <t>ลดลง</t>
    </r>
  </si>
  <si>
    <t>ผลประหยัดการใช้</t>
  </si>
  <si>
    <t>ผลเปรียบเทียบการปล่อย GHGs</t>
  </si>
  <si>
    <t>ก๊าซธรรมชาติ (Natural gas)</t>
  </si>
  <si>
    <t>CNG,NGV</t>
  </si>
  <si>
    <r>
      <t>รวมปริมาณ (</t>
    </r>
    <r>
      <rPr>
        <b/>
        <u/>
        <sz val="10"/>
        <rFont val="Tahoma"/>
        <family val="2"/>
      </rPr>
      <t>Ton</t>
    </r>
    <r>
      <rPr>
        <sz val="10"/>
        <rFont val="Tahoma"/>
        <family val="2"/>
      </rPr>
      <t xml:space="preserve"> CO2e)</t>
    </r>
  </si>
  <si>
    <r>
      <t>รวมปริมาณ (</t>
    </r>
    <r>
      <rPr>
        <b/>
        <u/>
        <sz val="10"/>
        <rFont val="Tahoma"/>
        <family val="2"/>
      </rPr>
      <t>kg</t>
    </r>
    <r>
      <rPr>
        <sz val="10"/>
        <rFont val="Tahoma"/>
        <family val="2"/>
      </rPr>
      <t xml:space="preserve"> CO2e)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</si>
</sst>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000_);_(* \(#,##0.0000\);_(* &quot;-&quot;??_);_(@_)"/>
    <numFmt numFmtId="170" formatCode="&quot;True&quot;;&quot;True&quot;;&quot;False&quot;"/>
    <numFmt numFmtId="171" formatCode="_(* #,##0_);_(* \(#,##0\);_(* &quot;-&quot;??_);_(@_)"/>
    <numFmt numFmtId="172" formatCode="\t&quot;฿&quot;#,##0_);[Red]\(\t&quot;฿&quot;#,##0\)"/>
    <numFmt numFmtId="173" formatCode="\t&quot;$&quot;#,##0.00_);[Red]\(\t&quot;$&quot;#,##0.00\)"/>
    <numFmt numFmtId="174" formatCode="_-* #,##0.0000_-;\-* #,##0.0000_-;_-* &quot;-&quot;??_-;_-@_-"/>
    <numFmt numFmtId="175" formatCode="0.000000"/>
    <numFmt numFmtId="176" formatCode="_-* #,##0.00\ &quot;F&quot;_-;\-* #,##0.00\ &quot;F&quot;_-;_-* &quot;-&quot;??\ &quot;F&quot;_-;_-@_-"/>
    <numFmt numFmtId="177" formatCode="0.00_)"/>
    <numFmt numFmtId="178" formatCode="#,##0\ &quot;F&quot;;[Red]\-#,##0\ &quot;F&quot;"/>
    <numFmt numFmtId="179" formatCode="#,##0\ &quot;FB&quot;;\-#,##0\ &quot;FB&quot;"/>
    <numFmt numFmtId="180" formatCode="0.0000000000000000"/>
    <numFmt numFmtId="181" formatCode="0.0000"/>
    <numFmt numFmtId="182" formatCode="#,##0.000"/>
    <numFmt numFmtId="183" formatCode="_(* #,##0.00000_);_(* \(#,##0.00000\);_(* &quot;-&quot;??_);_(@_)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Tahoma"/>
      <family val="2"/>
    </font>
    <font>
      <b/>
      <vertAlign val="subscript"/>
      <sz val="11"/>
      <color theme="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22"/>
      <scheme val="minor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2"/>
      <name val="新細明體"/>
      <family val="1"/>
      <charset val="136"/>
    </font>
    <font>
      <sz val="12"/>
      <name val="宋体"/>
      <charset val="134"/>
    </font>
    <font>
      <sz val="11"/>
      <color indexed="8"/>
      <name val="Tahoma"/>
      <family val="2"/>
      <charset val="222"/>
    </font>
    <font>
      <sz val="14"/>
      <name val="CordiaUPC"/>
      <family val="2"/>
    </font>
    <font>
      <b/>
      <sz val="12"/>
      <color indexed="63"/>
      <name val="Arial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charset val="222"/>
    </font>
    <font>
      <sz val="11"/>
      <color indexed="62"/>
      <name val="Tahoma"/>
      <family val="2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Arial"/>
      <family val="2"/>
    </font>
    <font>
      <b/>
      <sz val="9"/>
      <name val="Tahoma"/>
      <family val="2"/>
    </font>
    <font>
      <i/>
      <sz val="9"/>
      <color indexed="12"/>
      <name val="Tahoma"/>
      <family val="2"/>
    </font>
    <font>
      <b/>
      <sz val="9"/>
      <color theme="0"/>
      <name val="Tahoma"/>
      <family val="2"/>
    </font>
    <font>
      <b/>
      <i/>
      <sz val="9"/>
      <color theme="0"/>
      <name val="Tahoma"/>
      <family val="2"/>
    </font>
    <font>
      <sz val="11"/>
      <color theme="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vertAlign val="subscript"/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Letter Gothic"/>
      <family val="3"/>
    </font>
    <font>
      <sz val="14"/>
      <name val="AngsanaUPC"/>
      <family val="1"/>
    </font>
    <font>
      <b/>
      <sz val="11"/>
      <color indexed="16"/>
      <name val="Arial Narrow"/>
      <family val="2"/>
    </font>
    <font>
      <b/>
      <sz val="10"/>
      <color indexed="18"/>
      <name val="Arial"/>
      <family val="2"/>
      <charset val="222"/>
    </font>
    <font>
      <sz val="7"/>
      <name val="Small Fonts"/>
      <family val="2"/>
    </font>
    <font>
      <sz val="10"/>
      <name val="Arial"/>
      <family val="2"/>
    </font>
    <font>
      <sz val="11"/>
      <name val="EucrosiaUPC"/>
      <family val="1"/>
    </font>
    <font>
      <sz val="18"/>
      <name val="EucrosiaUPC"/>
      <family val="1"/>
    </font>
    <font>
      <b/>
      <sz val="18"/>
      <name val="EucrosiaUPC"/>
      <family val="1"/>
    </font>
    <font>
      <b/>
      <sz val="14"/>
      <name val="EucrosiaUPC"/>
      <family val="1"/>
    </font>
    <font>
      <b/>
      <sz val="14"/>
      <color rgb="FF0070C0"/>
      <name val="EucrosiaUPC"/>
      <family val="1"/>
    </font>
    <font>
      <sz val="11"/>
      <name val="Calibri"/>
      <family val="2"/>
    </font>
    <font>
      <b/>
      <sz val="11"/>
      <name val="EucrosiaUPC"/>
      <family val="1"/>
    </font>
    <font>
      <sz val="11"/>
      <name val="Tahoma"/>
      <family val="2"/>
    </font>
    <font>
      <b/>
      <sz val="11"/>
      <color rgb="FF0070C0"/>
      <name val="EucrosiaUPC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4"/>
      <color theme="3" tint="0.39997558519241921"/>
      <name val="EucrosiaUPC"/>
      <family val="1"/>
    </font>
    <font>
      <b/>
      <sz val="14"/>
      <name val="Browallia New"/>
      <family val="2"/>
    </font>
    <font>
      <sz val="14"/>
      <color theme="1"/>
      <name val="Browallia New"/>
      <family val="2"/>
    </font>
    <font>
      <b/>
      <sz val="12"/>
      <name val="Tahoma"/>
      <family val="2"/>
    </font>
    <font>
      <b/>
      <u/>
      <sz val="14"/>
      <color theme="1"/>
      <name val="Browallia New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theme="5" tint="-0.249977111117893"/>
      <name val="Calibri"/>
      <family val="2"/>
      <scheme val="minor"/>
    </font>
    <font>
      <b/>
      <u/>
      <sz val="10"/>
      <name val="Tahoma"/>
      <family val="2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7">
    <xf numFmtId="0" fontId="0" fillId="0" borderId="0"/>
    <xf numFmtId="168" fontId="1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4" fillId="12" borderId="0" applyNumberFormat="0" applyBorder="0" applyAlignment="0" applyProtection="0"/>
    <xf numFmtId="0" fontId="15" fillId="29" borderId="21" applyNumberFormat="0" applyAlignment="0" applyProtection="0"/>
    <xf numFmtId="0" fontId="16" fillId="30" borderId="22" applyNumberFormat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8" fillId="31" borderId="0" applyNumberFormat="0" applyFont="0" applyBorder="0" applyAlignment="0"/>
    <xf numFmtId="0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16" borderId="21" applyNumberFormat="0" applyAlignment="0" applyProtection="0"/>
    <xf numFmtId="0" fontId="29" fillId="16" borderId="21" applyNumberFormat="0" applyAlignment="0" applyProtection="0"/>
    <xf numFmtId="0" fontId="30" fillId="0" borderId="26" applyNumberFormat="0" applyFill="0" applyAlignment="0" applyProtection="0"/>
    <xf numFmtId="0" fontId="18" fillId="32" borderId="0" applyNumberFormat="0" applyFont="0" applyBorder="0" applyAlignment="0"/>
    <xf numFmtId="0" fontId="31" fillId="33" borderId="0" applyNumberFormat="0" applyBorder="0" applyAlignment="0" applyProtection="0"/>
    <xf numFmtId="0" fontId="32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35" fillId="0" borderId="0"/>
    <xf numFmtId="0" fontId="20" fillId="0" borderId="0"/>
    <xf numFmtId="0" fontId="19" fillId="0" borderId="0"/>
    <xf numFmtId="0" fontId="20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2" fillId="34" borderId="27" applyNumberFormat="0" applyFont="0" applyAlignment="0" applyProtection="0"/>
    <xf numFmtId="0" fontId="36" fillId="29" borderId="28" applyNumberFormat="0" applyAlignment="0" applyProtection="0"/>
    <xf numFmtId="9" fontId="18" fillId="0" borderId="0" applyFont="0" applyFill="0" applyBorder="0" applyAlignment="0" applyProtection="0"/>
    <xf numFmtId="4" fontId="37" fillId="33" borderId="29" applyNumberFormat="0" applyProtection="0">
      <alignment vertical="center"/>
    </xf>
    <xf numFmtId="4" fontId="37" fillId="31" borderId="29" applyNumberFormat="0" applyProtection="0">
      <alignment horizontal="left" vertical="center" indent="1"/>
    </xf>
    <xf numFmtId="4" fontId="37" fillId="23" borderId="29" applyNumberFormat="0" applyProtection="0">
      <alignment horizontal="left" vertical="center" indent="1"/>
    </xf>
    <xf numFmtId="4" fontId="37" fillId="35" borderId="29" applyNumberFormat="0" applyProtection="0">
      <alignment horizontal="right" vertical="center"/>
    </xf>
    <xf numFmtId="4" fontId="37" fillId="0" borderId="29" applyNumberFormat="0" applyProtection="0">
      <alignment horizontal="right" vertical="center"/>
    </xf>
    <xf numFmtId="4" fontId="37" fillId="23" borderId="29" applyNumberFormat="0" applyProtection="0">
      <alignment horizontal="left" vertical="center" indent="1"/>
    </xf>
    <xf numFmtId="0" fontId="38" fillId="0" borderId="0"/>
    <xf numFmtId="0" fontId="39" fillId="0" borderId="0" applyNumberFormat="0" applyFill="0" applyBorder="0" applyAlignment="0" applyProtection="0"/>
    <xf numFmtId="0" fontId="40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>
      <alignment horizontal="left" vertical="center" inden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8" fillId="0" borderId="0"/>
    <xf numFmtId="0" fontId="17" fillId="0" borderId="0"/>
    <xf numFmtId="0" fontId="18" fillId="0" borderId="0"/>
    <xf numFmtId="0" fontId="4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6" borderId="21" applyNumberFormat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0" borderId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6" fontId="56" fillId="0" borderId="0"/>
    <xf numFmtId="177" fontId="57" fillId="0" borderId="0"/>
    <xf numFmtId="178" fontId="57" fillId="0" borderId="0"/>
    <xf numFmtId="38" fontId="37" fillId="41" borderId="0" applyNumberFormat="0" applyBorder="0" applyAlignment="0" applyProtection="0"/>
    <xf numFmtId="0" fontId="58" fillId="0" borderId="0"/>
    <xf numFmtId="0" fontId="59" fillId="0" borderId="0"/>
    <xf numFmtId="10" fontId="37" fillId="42" borderId="2" applyNumberFormat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7" fontId="60" fillId="0" borderId="0"/>
    <xf numFmtId="179" fontId="57" fillId="0" borderId="0"/>
    <xf numFmtId="0" fontId="18" fillId="0" borderId="0"/>
    <xf numFmtId="10" fontId="18" fillId="0" borderId="0" applyFont="0" applyFill="0" applyBorder="0" applyAlignment="0" applyProtection="0"/>
    <xf numFmtId="1" fontId="18" fillId="0" borderId="7" applyNumberFormat="0" applyFill="0" applyAlignment="0" applyProtection="0">
      <alignment horizontal="center" vertical="center"/>
    </xf>
    <xf numFmtId="180" fontId="57" fillId="0" borderId="4"/>
    <xf numFmtId="164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 applyNumberFormat="0" applyFill="0" applyBorder="0" applyAlignment="0" applyProtection="0"/>
  </cellStyleXfs>
  <cellXfs count="441">
    <xf numFmtId="0" fontId="0" fillId="0" borderId="0" xfId="0"/>
    <xf numFmtId="169" fontId="4" fillId="0" borderId="0" xfId="0" applyNumberFormat="1" applyFont="1" applyAlignment="1">
      <alignment horizontal="center"/>
    </xf>
    <xf numFmtId="0" fontId="0" fillId="0" borderId="2" xfId="0" applyBorder="1"/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169" fontId="5" fillId="0" borderId="0" xfId="0" applyNumberFormat="1" applyFont="1"/>
    <xf numFmtId="168" fontId="7" fillId="9" borderId="1" xfId="1" applyFont="1" applyFill="1" applyBorder="1"/>
    <xf numFmtId="0" fontId="10" fillId="0" borderId="7" xfId="0" applyFont="1" applyBorder="1"/>
    <xf numFmtId="169" fontId="5" fillId="0" borderId="0" xfId="1" applyNumberFormat="1" applyFont="1"/>
    <xf numFmtId="168" fontId="7" fillId="9" borderId="2" xfId="1" applyFont="1" applyFill="1" applyBorder="1"/>
    <xf numFmtId="0" fontId="10" fillId="0" borderId="0" xfId="0" applyFont="1"/>
    <xf numFmtId="169" fontId="10" fillId="0" borderId="18" xfId="0" applyNumberFormat="1" applyFont="1" applyBorder="1"/>
    <xf numFmtId="0" fontId="5" fillId="0" borderId="0" xfId="0" applyFont="1" applyAlignment="1">
      <alignment vertical="center" wrapText="1"/>
    </xf>
    <xf numFmtId="169" fontId="10" fillId="0" borderId="19" xfId="1" applyNumberFormat="1" applyFont="1" applyBorder="1"/>
    <xf numFmtId="168" fontId="5" fillId="0" borderId="0" xfId="0" applyNumberFormat="1" applyFont="1"/>
    <xf numFmtId="169" fontId="10" fillId="0" borderId="20" xfId="0" applyNumberFormat="1" applyFont="1" applyBorder="1"/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0" xfId="0" applyFont="1"/>
    <xf numFmtId="0" fontId="9" fillId="0" borderId="1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 vertical="center"/>
    </xf>
    <xf numFmtId="0" fontId="48" fillId="38" borderId="3" xfId="0" applyFont="1" applyFill="1" applyBorder="1" applyAlignment="1">
      <alignment horizontal="center" vertical="center" wrapText="1"/>
    </xf>
    <xf numFmtId="168" fontId="49" fillId="0" borderId="5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8" fillId="38" borderId="3" xfId="0" applyFont="1" applyFill="1" applyBorder="1" applyAlignment="1">
      <alignment horizontal="center" vertical="center"/>
    </xf>
    <xf numFmtId="0" fontId="48" fillId="38" borderId="2" xfId="0" applyFont="1" applyFill="1" applyBorder="1" applyAlignment="1">
      <alignment horizontal="center" vertical="center"/>
    </xf>
    <xf numFmtId="168" fontId="49" fillId="0" borderId="2" xfId="1" applyFont="1" applyBorder="1" applyAlignment="1">
      <alignment horizontal="center" vertical="center"/>
    </xf>
    <xf numFmtId="168" fontId="51" fillId="9" borderId="2" xfId="1" applyFont="1" applyFill="1" applyBorder="1" applyAlignment="1">
      <alignment horizontal="center" vertical="center"/>
    </xf>
    <xf numFmtId="0" fontId="18" fillId="0" borderId="0" xfId="174"/>
    <xf numFmtId="0" fontId="65" fillId="0" borderId="2" xfId="174" applyFont="1" applyBorder="1" applyAlignment="1">
      <alignment horizontal="left" vertical="center"/>
    </xf>
    <xf numFmtId="0" fontId="18" fillId="0" borderId="0" xfId="175"/>
    <xf numFmtId="0" fontId="69" fillId="0" borderId="0" xfId="175" applyFont="1"/>
    <xf numFmtId="0" fontId="68" fillId="0" borderId="2" xfId="175" applyFont="1" applyBorder="1" applyAlignment="1">
      <alignment horizontal="left" vertical="center"/>
    </xf>
    <xf numFmtId="171" fontId="51" fillId="9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3" fillId="40" borderId="0" xfId="0" applyFont="1" applyFill="1"/>
    <xf numFmtId="0" fontId="53" fillId="40" borderId="2" xfId="0" applyFont="1" applyFill="1" applyBorder="1"/>
    <xf numFmtId="0" fontId="53" fillId="40" borderId="2" xfId="0" applyFont="1" applyFill="1" applyBorder="1" applyAlignment="1">
      <alignment horizontal="center" vertical="top"/>
    </xf>
    <xf numFmtId="0" fontId="53" fillId="40" borderId="2" xfId="0" applyFont="1" applyFill="1" applyBorder="1" applyAlignment="1">
      <alignment vertical="top"/>
    </xf>
    <xf numFmtId="0" fontId="53" fillId="40" borderId="2" xfId="0" applyFont="1" applyFill="1" applyBorder="1" applyAlignment="1">
      <alignment horizontal="center" vertical="center"/>
    </xf>
    <xf numFmtId="0" fontId="53" fillId="40" borderId="2" xfId="0" applyFont="1" applyFill="1" applyBorder="1" applyAlignment="1">
      <alignment horizontal="center"/>
    </xf>
    <xf numFmtId="0" fontId="55" fillId="40" borderId="2" xfId="0" applyFont="1" applyFill="1" applyBorder="1" applyAlignment="1">
      <alignment vertical="top"/>
    </xf>
    <xf numFmtId="49" fontId="53" fillId="40" borderId="2" xfId="0" applyNumberFormat="1" applyFont="1" applyFill="1" applyBorder="1" applyAlignment="1">
      <alignment vertical="top"/>
    </xf>
    <xf numFmtId="0" fontId="2" fillId="3" borderId="0" xfId="0" applyFont="1" applyFill="1"/>
    <xf numFmtId="0" fontId="53" fillId="3" borderId="0" xfId="0" applyFont="1" applyFill="1"/>
    <xf numFmtId="174" fontId="53" fillId="40" borderId="0" xfId="1" applyNumberFormat="1" applyFont="1" applyFill="1"/>
    <xf numFmtId="174" fontId="53" fillId="40" borderId="0" xfId="1" applyNumberFormat="1" applyFont="1" applyFill="1" applyAlignment="1">
      <alignment horizontal="center"/>
    </xf>
    <xf numFmtId="174" fontId="53" fillId="40" borderId="2" xfId="1" applyNumberFormat="1" applyFont="1" applyFill="1" applyBorder="1" applyAlignment="1">
      <alignment horizontal="center"/>
    </xf>
    <xf numFmtId="0" fontId="53" fillId="40" borderId="2" xfId="1" applyNumberFormat="1" applyFont="1" applyFill="1" applyBorder="1" applyAlignment="1">
      <alignment horizontal="center" vertical="top"/>
    </xf>
    <xf numFmtId="0" fontId="53" fillId="40" borderId="2" xfId="1" applyNumberFormat="1" applyFont="1" applyFill="1" applyBorder="1" applyAlignment="1">
      <alignment horizontal="center"/>
    </xf>
    <xf numFmtId="0" fontId="53" fillId="40" borderId="0" xfId="1" applyNumberFormat="1" applyFont="1" applyFill="1" applyAlignment="1">
      <alignment horizontal="center"/>
    </xf>
    <xf numFmtId="174" fontId="53" fillId="40" borderId="2" xfId="1" applyNumberFormat="1" applyFont="1" applyFill="1" applyBorder="1"/>
    <xf numFmtId="168" fontId="7" fillId="9" borderId="1" xfId="1" applyNumberFormat="1" applyFont="1" applyFill="1" applyBorder="1"/>
    <xf numFmtId="168" fontId="7" fillId="9" borderId="2" xfId="1" applyNumberFormat="1" applyFont="1" applyFill="1" applyBorder="1"/>
    <xf numFmtId="175" fontId="53" fillId="40" borderId="2" xfId="1" applyNumberFormat="1" applyFont="1" applyFill="1" applyBorder="1" applyAlignment="1">
      <alignment horizontal="center" vertical="top"/>
    </xf>
    <xf numFmtId="0" fontId="6" fillId="39" borderId="2" xfId="0" applyFont="1" applyFill="1" applyBorder="1" applyAlignment="1">
      <alignment horizontal="center" vertical="center"/>
    </xf>
    <xf numFmtId="0" fontId="47" fillId="40" borderId="2" xfId="0" applyFont="1" applyFill="1" applyBorder="1" applyAlignment="1">
      <alignment horizontal="left" vertical="center"/>
    </xf>
    <xf numFmtId="0" fontId="47" fillId="40" borderId="2" xfId="0" applyFont="1" applyFill="1" applyBorder="1" applyAlignment="1">
      <alignment horizontal="center" vertical="center"/>
    </xf>
    <xf numFmtId="11" fontId="47" fillId="40" borderId="2" xfId="0" applyNumberFormat="1" applyFont="1" applyFill="1" applyBorder="1" applyAlignment="1">
      <alignment horizontal="center" vertical="center"/>
    </xf>
    <xf numFmtId="181" fontId="47" fillId="40" borderId="2" xfId="0" applyNumberFormat="1" applyFont="1" applyFill="1" applyBorder="1" applyAlignment="1">
      <alignment horizontal="center" vertical="center"/>
    </xf>
    <xf numFmtId="0" fontId="53" fillId="40" borderId="0" xfId="0" applyFont="1" applyFill="1" applyAlignment="1">
      <alignment horizontal="left" vertical="top"/>
    </xf>
    <xf numFmtId="174" fontId="53" fillId="40" borderId="0" xfId="1" applyNumberFormat="1" applyFont="1" applyFill="1" applyAlignment="1">
      <alignment horizontal="left" vertical="top"/>
    </xf>
    <xf numFmtId="0" fontId="53" fillId="3" borderId="0" xfId="0" applyFont="1" applyFill="1" applyAlignment="1">
      <alignment horizontal="left" vertical="top"/>
    </xf>
    <xf numFmtId="174" fontId="53" fillId="3" borderId="0" xfId="1" applyNumberFormat="1" applyFont="1" applyFill="1" applyAlignment="1">
      <alignment horizontal="left" vertical="top"/>
    </xf>
    <xf numFmtId="174" fontId="53" fillId="3" borderId="0" xfId="1" applyNumberFormat="1" applyFont="1" applyFill="1" applyAlignment="1">
      <alignment horizontal="left" vertical="top" wrapText="1"/>
    </xf>
    <xf numFmtId="174" fontId="53" fillId="3" borderId="0" xfId="1" applyNumberFormat="1" applyFont="1" applyFill="1"/>
    <xf numFmtId="169" fontId="53" fillId="40" borderId="0" xfId="1" applyNumberFormat="1" applyFont="1" applyFill="1"/>
    <xf numFmtId="168" fontId="53" fillId="40" borderId="0" xfId="1" applyFont="1" applyFill="1"/>
    <xf numFmtId="181" fontId="53" fillId="40" borderId="0" xfId="0" applyNumberFormat="1" applyFont="1" applyFill="1"/>
    <xf numFmtId="3" fontId="53" fillId="40" borderId="0" xfId="0" applyNumberFormat="1" applyFont="1" applyFill="1"/>
    <xf numFmtId="0" fontId="53" fillId="40" borderId="0" xfId="0" applyFont="1" applyFill="1" applyAlignment="1">
      <alignment horizontal="center"/>
    </xf>
    <xf numFmtId="2" fontId="53" fillId="40" borderId="2" xfId="1" applyNumberFormat="1" applyFont="1" applyFill="1" applyBorder="1" applyAlignment="1">
      <alignment horizontal="center"/>
    </xf>
    <xf numFmtId="171" fontId="0" fillId="0" borderId="2" xfId="1" applyNumberFormat="1" applyFont="1" applyBorder="1"/>
    <xf numFmtId="168" fontId="49" fillId="0" borderId="2" xfId="1" applyNumberFormat="1" applyFont="1" applyBorder="1" applyAlignment="1">
      <alignment horizontal="center" vertical="center"/>
    </xf>
    <xf numFmtId="168" fontId="49" fillId="0" borderId="2" xfId="0" applyNumberFormat="1" applyFont="1" applyBorder="1" applyAlignment="1">
      <alignment horizontal="center" vertical="center"/>
    </xf>
    <xf numFmtId="0" fontId="53" fillId="40" borderId="2" xfId="0" applyFont="1" applyFill="1" applyBorder="1" applyAlignment="1">
      <alignment horizontal="center" vertical="center" wrapText="1"/>
    </xf>
    <xf numFmtId="0" fontId="53" fillId="40" borderId="2" xfId="0" applyFont="1" applyFill="1" applyBorder="1" applyAlignment="1">
      <alignment vertical="center"/>
    </xf>
    <xf numFmtId="0" fontId="53" fillId="40" borderId="2" xfId="0" applyFont="1" applyFill="1" applyBorder="1" applyAlignment="1">
      <alignment vertical="center" wrapText="1"/>
    </xf>
    <xf numFmtId="169" fontId="6" fillId="39" borderId="2" xfId="1" applyNumberFormat="1" applyFont="1" applyFill="1" applyBorder="1" applyAlignment="1">
      <alignment horizontal="center" vertical="center"/>
    </xf>
    <xf numFmtId="169" fontId="47" fillId="40" borderId="2" xfId="1" applyNumberFormat="1" applyFont="1" applyFill="1" applyBorder="1" applyAlignment="1">
      <alignment horizontal="center" vertical="center"/>
    </xf>
    <xf numFmtId="169" fontId="47" fillId="40" borderId="0" xfId="1" applyNumberFormat="1" applyFont="1" applyFill="1" applyBorder="1" applyAlignment="1">
      <alignment horizontal="center" vertical="center"/>
    </xf>
    <xf numFmtId="169" fontId="53" fillId="3" borderId="0" xfId="1" applyNumberFormat="1" applyFont="1" applyFill="1"/>
    <xf numFmtId="169" fontId="53" fillId="40" borderId="0" xfId="1" applyNumberFormat="1" applyFont="1" applyFill="1" applyAlignment="1">
      <alignment horizontal="center"/>
    </xf>
    <xf numFmtId="169" fontId="53" fillId="40" borderId="2" xfId="1" applyNumberFormat="1" applyFont="1" applyFill="1" applyBorder="1" applyAlignment="1">
      <alignment horizontal="center"/>
    </xf>
    <xf numFmtId="169" fontId="53" fillId="40" borderId="2" xfId="1" applyNumberFormat="1" applyFont="1" applyFill="1" applyBorder="1"/>
    <xf numFmtId="0" fontId="55" fillId="40" borderId="2" xfId="0" applyFont="1" applyFill="1" applyBorder="1" applyAlignment="1">
      <alignment vertical="center"/>
    </xf>
    <xf numFmtId="0" fontId="5" fillId="40" borderId="16" xfId="0" applyFont="1" applyFill="1" applyBorder="1" applyAlignment="1"/>
    <xf numFmtId="0" fontId="5" fillId="40" borderId="12" xfId="0" applyFont="1" applyFill="1" applyBorder="1" applyAlignment="1"/>
    <xf numFmtId="0" fontId="5" fillId="40" borderId="13" xfId="0" applyFont="1" applyFill="1" applyBorder="1" applyAlignment="1"/>
    <xf numFmtId="0" fontId="5" fillId="40" borderId="0" xfId="0" applyFont="1" applyFill="1" applyBorder="1" applyAlignment="1"/>
    <xf numFmtId="0" fontId="50" fillId="37" borderId="2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/>
    <xf numFmtId="0" fontId="5" fillId="40" borderId="17" xfId="0" applyFont="1" applyFill="1" applyBorder="1" applyAlignment="1"/>
    <xf numFmtId="0" fontId="5" fillId="8" borderId="3" xfId="0" applyFont="1" applyFill="1" applyBorder="1" applyAlignment="1">
      <alignment horizontal="right"/>
    </xf>
    <xf numFmtId="175" fontId="53" fillId="40" borderId="2" xfId="1" applyNumberFormat="1" applyFont="1" applyFill="1" applyBorder="1" applyAlignment="1">
      <alignment horizontal="center" vertical="top"/>
    </xf>
    <xf numFmtId="0" fontId="6" fillId="39" borderId="2" xfId="0" applyFont="1" applyFill="1" applyBorder="1" applyAlignment="1">
      <alignment horizontal="center" vertical="center"/>
    </xf>
    <xf numFmtId="0" fontId="53" fillId="40" borderId="0" xfId="0" applyFont="1" applyFill="1" applyAlignment="1">
      <alignment vertical="center"/>
    </xf>
    <xf numFmtId="0" fontId="53" fillId="40" borderId="0" xfId="0" applyFont="1" applyFill="1" applyAlignment="1">
      <alignment vertical="center" wrapText="1"/>
    </xf>
    <xf numFmtId="0" fontId="53" fillId="40" borderId="0" xfId="0" applyFont="1" applyFill="1" applyAlignment="1">
      <alignment horizontal="center" vertical="center"/>
    </xf>
    <xf numFmtId="11" fontId="47" fillId="40" borderId="0" xfId="0" applyNumberFormat="1" applyFont="1" applyFill="1" applyAlignment="1">
      <alignment horizontal="center" vertical="center"/>
    </xf>
    <xf numFmtId="0" fontId="53" fillId="40" borderId="0" xfId="0" applyFont="1" applyFill="1" applyAlignment="1">
      <alignment horizontal="center" vertical="center" wrapText="1"/>
    </xf>
    <xf numFmtId="49" fontId="53" fillId="40" borderId="0" xfId="0" applyNumberFormat="1" applyFont="1" applyFill="1" applyAlignment="1">
      <alignment vertical="top"/>
    </xf>
    <xf numFmtId="11" fontId="73" fillId="40" borderId="0" xfId="176" applyNumberFormat="1" applyFill="1" applyBorder="1" applyAlignment="1">
      <alignment horizontal="left" vertical="center"/>
    </xf>
    <xf numFmtId="0" fontId="53" fillId="0" borderId="2" xfId="1" applyNumberFormat="1" applyFont="1" applyFill="1" applyBorder="1" applyAlignment="1">
      <alignment horizontal="center" vertical="top"/>
    </xf>
    <xf numFmtId="0" fontId="53" fillId="0" borderId="2" xfId="0" applyFont="1" applyBorder="1" applyAlignment="1">
      <alignment horizontal="center" vertical="top"/>
    </xf>
    <xf numFmtId="0" fontId="53" fillId="0" borderId="2" xfId="0" applyFont="1" applyBorder="1" applyAlignment="1">
      <alignment vertical="top"/>
    </xf>
    <xf numFmtId="169" fontId="53" fillId="40" borderId="0" xfId="0" applyNumberFormat="1" applyFont="1" applyFill="1"/>
    <xf numFmtId="0" fontId="0" fillId="40" borderId="11" xfId="0" applyFill="1" applyBorder="1"/>
    <xf numFmtId="0" fontId="0" fillId="40" borderId="0" xfId="0" applyFill="1" applyBorder="1"/>
    <xf numFmtId="0" fontId="0" fillId="40" borderId="17" xfId="0" applyFill="1" applyBorder="1"/>
    <xf numFmtId="0" fontId="5" fillId="40" borderId="11" xfId="0" applyFont="1" applyFill="1" applyBorder="1"/>
    <xf numFmtId="0" fontId="0" fillId="40" borderId="16" xfId="0" applyFill="1" applyBorder="1"/>
    <xf numFmtId="0" fontId="0" fillId="40" borderId="12" xfId="0" applyFill="1" applyBorder="1"/>
    <xf numFmtId="0" fontId="0" fillId="40" borderId="13" xfId="0" applyFill="1" applyBorder="1"/>
    <xf numFmtId="0" fontId="0" fillId="10" borderId="4" xfId="0" applyFill="1" applyBorder="1"/>
    <xf numFmtId="0" fontId="0" fillId="10" borderId="5" xfId="0" applyFill="1" applyBorder="1"/>
    <xf numFmtId="0" fontId="5" fillId="0" borderId="0" xfId="0" applyFont="1"/>
    <xf numFmtId="0" fontId="66" fillId="0" borderId="3" xfId="174" applyFont="1" applyBorder="1" applyAlignment="1">
      <alignment horizontal="left" vertical="center"/>
    </xf>
    <xf numFmtId="0" fontId="66" fillId="0" borderId="4" xfId="174" applyFont="1" applyBorder="1" applyAlignment="1">
      <alignment horizontal="left" vertical="center"/>
    </xf>
    <xf numFmtId="0" fontId="66" fillId="40" borderId="4" xfId="174" applyFont="1" applyFill="1" applyBorder="1" applyAlignment="1">
      <alignment horizontal="center" vertical="center"/>
    </xf>
    <xf numFmtId="0" fontId="76" fillId="0" borderId="4" xfId="174" applyFont="1" applyBorder="1" applyAlignment="1">
      <alignment horizontal="center" vertical="center"/>
    </xf>
    <xf numFmtId="0" fontId="10" fillId="9" borderId="6" xfId="0" applyFont="1" applyFill="1" applyBorder="1"/>
    <xf numFmtId="0" fontId="10" fillId="9" borderId="10" xfId="0" applyFont="1" applyFill="1" applyBorder="1"/>
    <xf numFmtId="168" fontId="49" fillId="0" borderId="8" xfId="1" applyFont="1" applyBorder="1" applyAlignment="1">
      <alignment horizontal="center" vertical="center"/>
    </xf>
    <xf numFmtId="0" fontId="9" fillId="9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168" fontId="10" fillId="0" borderId="1" xfId="1" applyFont="1" applyFill="1" applyBorder="1"/>
    <xf numFmtId="168" fontId="10" fillId="0" borderId="1" xfId="1" applyNumberFormat="1" applyFont="1" applyFill="1" applyBorder="1"/>
    <xf numFmtId="0" fontId="10" fillId="0" borderId="0" xfId="0" applyFont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78" fillId="0" borderId="0" xfId="0" applyFont="1" applyBorder="1" applyAlignment="1">
      <alignment horizontal="left"/>
    </xf>
    <xf numFmtId="0" fontId="78" fillId="0" borderId="1" xfId="0" applyFont="1" applyBorder="1" applyAlignment="1">
      <alignment horizontal="center"/>
    </xf>
    <xf numFmtId="0" fontId="78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8" fontId="11" fillId="0" borderId="0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5" fillId="44" borderId="0" xfId="0" applyFont="1" applyFill="1"/>
    <xf numFmtId="0" fontId="10" fillId="44" borderId="0" xfId="0" applyFont="1" applyFill="1" applyAlignment="1">
      <alignment horizontal="center"/>
    </xf>
    <xf numFmtId="0" fontId="10" fillId="44" borderId="0" xfId="0" applyFont="1" applyFill="1"/>
    <xf numFmtId="168" fontId="11" fillId="44" borderId="0" xfId="1" applyFont="1" applyFill="1" applyBorder="1" applyAlignment="1">
      <alignment horizontal="right" vertical="center"/>
    </xf>
    <xf numFmtId="168" fontId="11" fillId="44" borderId="0" xfId="1" applyNumberFormat="1" applyFont="1" applyFill="1" applyBorder="1" applyAlignment="1">
      <alignment horizontal="right" vertical="center"/>
    </xf>
    <xf numFmtId="0" fontId="0" fillId="44" borderId="0" xfId="0" applyFill="1"/>
    <xf numFmtId="0" fontId="10" fillId="9" borderId="4" xfId="0" applyFont="1" applyFill="1" applyBorder="1" applyAlignment="1"/>
    <xf numFmtId="0" fontId="10" fillId="9" borderId="5" xfId="0" applyFont="1" applyFill="1" applyBorder="1" applyAlignment="1"/>
    <xf numFmtId="168" fontId="11" fillId="2" borderId="10" xfId="1" applyFont="1" applyFill="1" applyBorder="1" applyAlignment="1">
      <alignment horizontal="right" vertical="center"/>
    </xf>
    <xf numFmtId="168" fontId="11" fillId="2" borderId="10" xfId="1" applyNumberFormat="1" applyFont="1" applyFill="1" applyBorder="1" applyAlignment="1">
      <alignment horizontal="right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169" fontId="10" fillId="0" borderId="7" xfId="0" applyNumberFormat="1" applyFont="1" applyFill="1" applyBorder="1"/>
    <xf numFmtId="168" fontId="11" fillId="0" borderId="7" xfId="1" applyFont="1" applyFill="1" applyBorder="1" applyAlignment="1">
      <alignment horizontal="right" vertical="center"/>
    </xf>
    <xf numFmtId="168" fontId="11" fillId="0" borderId="7" xfId="1" applyNumberFormat="1" applyFont="1" applyFill="1" applyBorder="1" applyAlignment="1">
      <alignment horizontal="righ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9" fontId="10" fillId="0" borderId="1" xfId="0" applyNumberFormat="1" applyFont="1" applyFill="1" applyBorder="1"/>
    <xf numFmtId="168" fontId="11" fillId="0" borderId="1" xfId="1" applyNumberFormat="1" applyFont="1" applyFill="1" applyBorder="1" applyAlignment="1">
      <alignment horizontal="right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9" fontId="10" fillId="0" borderId="8" xfId="0" applyNumberFormat="1" applyFont="1" applyFill="1" applyBorder="1"/>
    <xf numFmtId="168" fontId="11" fillId="0" borderId="8" xfId="1" applyNumberFormat="1" applyFont="1" applyFill="1" applyBorder="1" applyAlignment="1">
      <alignment horizontal="right" vertical="center"/>
    </xf>
    <xf numFmtId="168" fontId="10" fillId="0" borderId="6" xfId="1" applyFont="1" applyFill="1" applyBorder="1"/>
    <xf numFmtId="168" fontId="10" fillId="0" borderId="11" xfId="1" applyFont="1" applyFill="1" applyBorder="1"/>
    <xf numFmtId="0" fontId="80" fillId="0" borderId="0" xfId="0" applyFont="1"/>
    <xf numFmtId="0" fontId="78" fillId="0" borderId="0" xfId="0" applyFont="1"/>
    <xf numFmtId="182" fontId="81" fillId="0" borderId="1" xfId="0" applyNumberFormat="1" applyFont="1" applyBorder="1" applyAlignment="1">
      <alignment horizontal="center"/>
    </xf>
    <xf numFmtId="182" fontId="10" fillId="0" borderId="7" xfId="0" applyNumberFormat="1" applyFont="1" applyBorder="1" applyAlignment="1">
      <alignment horizontal="center"/>
    </xf>
    <xf numFmtId="168" fontId="10" fillId="0" borderId="7" xfId="1" applyFont="1" applyFill="1" applyBorder="1"/>
    <xf numFmtId="168" fontId="10" fillId="0" borderId="7" xfId="1" applyNumberFormat="1" applyFont="1" applyFill="1" applyBorder="1"/>
    <xf numFmtId="169" fontId="10" fillId="0" borderId="7" xfId="1" applyNumberFormat="1" applyFont="1" applyFill="1" applyBorder="1"/>
    <xf numFmtId="169" fontId="10" fillId="0" borderId="8" xfId="1" applyNumberFormat="1" applyFont="1" applyFill="1" applyBorder="1"/>
    <xf numFmtId="168" fontId="10" fillId="0" borderId="8" xfId="1" applyFont="1" applyFill="1" applyBorder="1"/>
    <xf numFmtId="168" fontId="10" fillId="0" borderId="8" xfId="1" applyNumberFormat="1" applyFont="1" applyFill="1" applyBorder="1"/>
    <xf numFmtId="169" fontId="10" fillId="0" borderId="1" xfId="1" applyNumberFormat="1" applyFont="1" applyFill="1" applyBorder="1"/>
    <xf numFmtId="168" fontId="10" fillId="0" borderId="31" xfId="1" applyFont="1" applyFill="1" applyBorder="1"/>
    <xf numFmtId="168" fontId="10" fillId="0" borderId="32" xfId="1" applyFont="1" applyFill="1" applyBorder="1"/>
    <xf numFmtId="168" fontId="10" fillId="0" borderId="7" xfId="0" applyNumberFormat="1" applyFont="1" applyBorder="1" applyAlignment="1">
      <alignment horizontal="center"/>
    </xf>
    <xf numFmtId="4" fontId="81" fillId="0" borderId="7" xfId="0" applyNumberFormat="1" applyFont="1" applyBorder="1"/>
    <xf numFmtId="168" fontId="10" fillId="0" borderId="11" xfId="1" applyFont="1" applyBorder="1" applyAlignment="1">
      <alignment horizontal="center"/>
    </xf>
    <xf numFmtId="168" fontId="81" fillId="0" borderId="7" xfId="0" applyNumberFormat="1" applyFont="1" applyBorder="1"/>
    <xf numFmtId="168" fontId="9" fillId="9" borderId="10" xfId="1" applyFont="1" applyFill="1" applyBorder="1" applyAlignment="1">
      <alignment horizontal="center"/>
    </xf>
    <xf numFmtId="168" fontId="10" fillId="44" borderId="0" xfId="1" applyFont="1" applyFill="1" applyAlignment="1">
      <alignment horizontal="center"/>
    </xf>
    <xf numFmtId="168" fontId="10" fillId="9" borderId="4" xfId="1" applyFont="1" applyFill="1" applyBorder="1" applyAlignment="1"/>
    <xf numFmtId="39" fontId="10" fillId="0" borderId="7" xfId="0" applyNumberFormat="1" applyFont="1" applyBorder="1" applyAlignment="1">
      <alignment horizontal="center"/>
    </xf>
    <xf numFmtId="39" fontId="10" fillId="44" borderId="0" xfId="0" applyNumberFormat="1" applyFont="1" applyFill="1" applyAlignment="1">
      <alignment horizontal="center"/>
    </xf>
    <xf numFmtId="0" fontId="83" fillId="0" borderId="1" xfId="0" applyFont="1" applyBorder="1" applyAlignment="1">
      <alignment horizontal="left"/>
    </xf>
    <xf numFmtId="0" fontId="83" fillId="0" borderId="1" xfId="0" applyFont="1" applyBorder="1" applyAlignment="1">
      <alignment horizontal="center"/>
    </xf>
    <xf numFmtId="39" fontId="82" fillId="0" borderId="1" xfId="0" applyNumberFormat="1" applyFont="1" applyBorder="1"/>
    <xf numFmtId="39" fontId="5" fillId="8" borderId="5" xfId="0" applyNumberFormat="1" applyFont="1" applyFill="1" applyBorder="1" applyAlignment="1"/>
    <xf numFmtId="183" fontId="5" fillId="8" borderId="3" xfId="0" applyNumberFormat="1" applyFont="1" applyFill="1" applyBorder="1" applyAlignment="1"/>
    <xf numFmtId="0" fontId="0" fillId="45" borderId="2" xfId="0" applyFill="1" applyBorder="1"/>
    <xf numFmtId="0" fontId="65" fillId="0" borderId="2" xfId="174" applyFont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center" vertical="center" wrapText="1"/>
    </xf>
    <xf numFmtId="0" fontId="0" fillId="4" borderId="2" xfId="0" applyFill="1" applyBorder="1" applyProtection="1"/>
    <xf numFmtId="168" fontId="10" fillId="4" borderId="2" xfId="1" applyFont="1" applyFill="1" applyBorder="1" applyProtection="1"/>
    <xf numFmtId="169" fontId="10" fillId="4" borderId="2" xfId="1" applyNumberFormat="1" applyFont="1" applyFill="1" applyBorder="1" applyProtection="1"/>
    <xf numFmtId="0" fontId="10" fillId="0" borderId="11" xfId="0" applyFont="1" applyBorder="1" applyProtection="1"/>
    <xf numFmtId="0" fontId="10" fillId="0" borderId="11" xfId="0" applyFont="1" applyBorder="1" applyAlignment="1" applyProtection="1">
      <alignment horizontal="center"/>
    </xf>
    <xf numFmtId="169" fontId="10" fillId="0" borderId="7" xfId="1" applyNumberFormat="1" applyFont="1" applyFill="1" applyBorder="1" applyProtection="1"/>
    <xf numFmtId="168" fontId="10" fillId="0" borderId="7" xfId="1" applyFont="1" applyFill="1" applyBorder="1" applyProtection="1"/>
    <xf numFmtId="168" fontId="10" fillId="0" borderId="7" xfId="1" applyNumberFormat="1" applyFont="1" applyFill="1" applyBorder="1" applyProtection="1"/>
    <xf numFmtId="0" fontId="10" fillId="0" borderId="1" xfId="0" applyFont="1" applyBorder="1" applyProtection="1"/>
    <xf numFmtId="168" fontId="10" fillId="0" borderId="8" xfId="1" applyNumberFormat="1" applyFont="1" applyFill="1" applyBorder="1" applyProtection="1"/>
    <xf numFmtId="0" fontId="10" fillId="9" borderId="6" xfId="0" applyFont="1" applyFill="1" applyBorder="1" applyProtection="1"/>
    <xf numFmtId="0" fontId="9" fillId="9" borderId="1" xfId="0" applyFont="1" applyFill="1" applyBorder="1" applyAlignment="1" applyProtection="1">
      <alignment horizontal="center"/>
    </xf>
    <xf numFmtId="168" fontId="9" fillId="9" borderId="10" xfId="1" applyFont="1" applyFill="1" applyBorder="1" applyAlignment="1" applyProtection="1">
      <alignment horizontal="center"/>
    </xf>
    <xf numFmtId="0" fontId="10" fillId="9" borderId="10" xfId="0" applyFont="1" applyFill="1" applyBorder="1" applyProtection="1"/>
    <xf numFmtId="168" fontId="7" fillId="9" borderId="1" xfId="1" applyFont="1" applyFill="1" applyBorder="1" applyProtection="1"/>
    <xf numFmtId="168" fontId="7" fillId="9" borderId="1" xfId="1" applyNumberFormat="1" applyFont="1" applyFill="1" applyBorder="1" applyProtection="1"/>
    <xf numFmtId="0" fontId="78" fillId="0" borderId="0" xfId="0" applyFont="1" applyBorder="1" applyAlignment="1" applyProtection="1">
      <alignment horizontal="left"/>
    </xf>
    <xf numFmtId="169" fontId="10" fillId="0" borderId="18" xfId="0" applyNumberFormat="1" applyFont="1" applyBorder="1" applyProtection="1"/>
    <xf numFmtId="168" fontId="10" fillId="0" borderId="31" xfId="1" applyFont="1" applyFill="1" applyBorder="1" applyProtection="1"/>
    <xf numFmtId="168" fontId="10" fillId="0" borderId="1" xfId="1" applyNumberFormat="1" applyFont="1" applyFill="1" applyBorder="1" applyProtection="1"/>
    <xf numFmtId="0" fontId="10" fillId="0" borderId="7" xfId="0" applyFont="1" applyBorder="1" applyAlignment="1" applyProtection="1">
      <alignment horizontal="center"/>
    </xf>
    <xf numFmtId="169" fontId="10" fillId="0" borderId="19" xfId="1" applyNumberFormat="1" applyFont="1" applyBorder="1" applyProtection="1"/>
    <xf numFmtId="168" fontId="10" fillId="0" borderId="32" xfId="1" applyFont="1" applyFill="1" applyBorder="1" applyProtection="1"/>
    <xf numFmtId="0" fontId="10" fillId="0" borderId="0" xfId="0" applyFont="1" applyProtection="1"/>
    <xf numFmtId="0" fontId="10" fillId="0" borderId="8" xfId="0" applyFont="1" applyBorder="1" applyAlignment="1" applyProtection="1">
      <alignment horizontal="center"/>
    </xf>
    <xf numFmtId="169" fontId="10" fillId="0" borderId="20" xfId="0" applyNumberFormat="1" applyFont="1" applyBorder="1" applyProtection="1"/>
    <xf numFmtId="0" fontId="10" fillId="9" borderId="4" xfId="0" applyFont="1" applyFill="1" applyBorder="1" applyAlignment="1" applyProtection="1"/>
    <xf numFmtId="168" fontId="10" fillId="9" borderId="4" xfId="1" applyFont="1" applyFill="1" applyBorder="1" applyAlignment="1" applyProtection="1"/>
    <xf numFmtId="0" fontId="10" fillId="9" borderId="5" xfId="0" applyFont="1" applyFill="1" applyBorder="1" applyAlignment="1" applyProtection="1"/>
    <xf numFmtId="168" fontId="7" fillId="9" borderId="2" xfId="1" applyFont="1" applyFill="1" applyBorder="1" applyProtection="1"/>
    <xf numFmtId="168" fontId="7" fillId="9" borderId="2" xfId="1" applyNumberFormat="1" applyFont="1" applyFill="1" applyBorder="1" applyProtection="1"/>
    <xf numFmtId="0" fontId="0" fillId="0" borderId="0" xfId="0" applyProtection="1"/>
    <xf numFmtId="0" fontId="5" fillId="0" borderId="0" xfId="0" applyFont="1" applyProtection="1"/>
    <xf numFmtId="0" fontId="10" fillId="0" borderId="0" xfId="0" applyFont="1" applyAlignment="1" applyProtection="1">
      <alignment horizontal="center"/>
    </xf>
    <xf numFmtId="168" fontId="11" fillId="2" borderId="10" xfId="1" applyFont="1" applyFill="1" applyBorder="1" applyAlignment="1" applyProtection="1">
      <alignment horizontal="right" vertical="center"/>
    </xf>
    <xf numFmtId="168" fontId="11" fillId="2" borderId="10" xfId="1" applyNumberFormat="1" applyFont="1" applyFill="1" applyBorder="1" applyAlignment="1" applyProtection="1">
      <alignment horizontal="right" vertical="center"/>
    </xf>
    <xf numFmtId="0" fontId="5" fillId="0" borderId="1" xfId="0" applyFont="1" applyBorder="1" applyProtection="1"/>
    <xf numFmtId="169" fontId="10" fillId="0" borderId="1" xfId="0" applyNumberFormat="1" applyFont="1" applyFill="1" applyBorder="1" applyProtection="1"/>
    <xf numFmtId="168" fontId="10" fillId="0" borderId="1" xfId="1" applyFont="1" applyFill="1" applyBorder="1" applyProtection="1"/>
    <xf numFmtId="0" fontId="5" fillId="0" borderId="7" xfId="0" applyFont="1" applyBorder="1" applyProtection="1"/>
    <xf numFmtId="169" fontId="10" fillId="0" borderId="7" xfId="0" applyNumberFormat="1" applyFont="1" applyFill="1" applyBorder="1" applyProtection="1"/>
    <xf numFmtId="168" fontId="11" fillId="0" borderId="7" xfId="1" applyNumberFormat="1" applyFont="1" applyFill="1" applyBorder="1" applyAlignment="1" applyProtection="1">
      <alignment horizontal="right" vertical="center"/>
    </xf>
    <xf numFmtId="0" fontId="5" fillId="0" borderId="8" xfId="0" applyFont="1" applyBorder="1" applyProtection="1"/>
    <xf numFmtId="169" fontId="10" fillId="0" borderId="8" xfId="0" applyNumberFormat="1" applyFont="1" applyFill="1" applyBorder="1" applyProtection="1"/>
    <xf numFmtId="0" fontId="5" fillId="44" borderId="0" xfId="0" applyFont="1" applyFill="1" applyProtection="1"/>
    <xf numFmtId="0" fontId="10" fillId="44" borderId="0" xfId="0" applyFont="1" applyFill="1" applyAlignment="1" applyProtection="1">
      <alignment horizontal="center"/>
    </xf>
    <xf numFmtId="168" fontId="10" fillId="44" borderId="0" xfId="1" applyFont="1" applyFill="1" applyAlignment="1" applyProtection="1">
      <alignment horizontal="center"/>
    </xf>
    <xf numFmtId="0" fontId="10" fillId="44" borderId="0" xfId="0" applyFont="1" applyFill="1" applyProtection="1"/>
    <xf numFmtId="168" fontId="11" fillId="44" borderId="0" xfId="1" applyFont="1" applyFill="1" applyBorder="1" applyAlignment="1" applyProtection="1">
      <alignment horizontal="right" vertical="center"/>
    </xf>
    <xf numFmtId="168" fontId="11" fillId="44" borderId="0" xfId="1" applyNumberFormat="1" applyFont="1" applyFill="1" applyBorder="1" applyAlignment="1" applyProtection="1">
      <alignment horizontal="right" vertical="center"/>
    </xf>
    <xf numFmtId="0" fontId="10" fillId="0" borderId="7" xfId="0" applyFont="1" applyBorder="1" applyProtection="1"/>
    <xf numFmtId="168" fontId="11" fillId="0" borderId="7" xfId="1" applyFont="1" applyFill="1" applyBorder="1" applyAlignment="1" applyProtection="1">
      <alignment horizontal="right" vertical="center"/>
    </xf>
    <xf numFmtId="0" fontId="0" fillId="44" borderId="0" xfId="0" applyFill="1" applyProtection="1"/>
    <xf numFmtId="37" fontId="10" fillId="44" borderId="0" xfId="0" applyNumberFormat="1" applyFont="1" applyFill="1" applyAlignment="1" applyProtection="1">
      <alignment horizontal="center"/>
    </xf>
    <xf numFmtId="0" fontId="0" fillId="0" borderId="0" xfId="0" applyProtection="1">
      <protection locked="0"/>
    </xf>
    <xf numFmtId="0" fontId="18" fillId="0" borderId="0" xfId="174" applyProtection="1">
      <protection locked="0"/>
    </xf>
    <xf numFmtId="0" fontId="66" fillId="38" borderId="4" xfId="174" applyFont="1" applyFill="1" applyBorder="1" applyAlignment="1" applyProtection="1">
      <alignment horizontal="left" vertical="center"/>
      <protection locked="0"/>
    </xf>
    <xf numFmtId="0" fontId="66" fillId="38" borderId="4" xfId="174" applyFont="1" applyFill="1" applyBorder="1" applyAlignment="1" applyProtection="1">
      <alignment horizontal="center" vertical="center"/>
      <protection locked="0"/>
    </xf>
    <xf numFmtId="0" fontId="76" fillId="38" borderId="4" xfId="174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10" fillId="38" borderId="11" xfId="0" applyFont="1" applyFill="1" applyBorder="1" applyAlignment="1" applyProtection="1">
      <alignment horizontal="center"/>
      <protection locked="0"/>
    </xf>
    <xf numFmtId="169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168" fontId="5" fillId="0" borderId="0" xfId="0" applyNumberFormat="1" applyFont="1" applyProtection="1">
      <protection locked="0"/>
    </xf>
    <xf numFmtId="0" fontId="10" fillId="38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9" fontId="5" fillId="0" borderId="0" xfId="1" applyNumberFormat="1" applyFont="1" applyProtection="1">
      <protection locked="0"/>
    </xf>
    <xf numFmtId="0" fontId="9" fillId="0" borderId="11" xfId="0" applyFont="1" applyBorder="1" applyAlignment="1" applyProtection="1">
      <alignment horizontal="center" vertical="center" textRotation="90"/>
    </xf>
    <xf numFmtId="168" fontId="11" fillId="0" borderId="0" xfId="1" applyNumberFormat="1" applyFont="1" applyFill="1" applyBorder="1" applyAlignment="1" applyProtection="1">
      <alignment horizontal="right" vertical="center"/>
    </xf>
    <xf numFmtId="169" fontId="5" fillId="0" borderId="0" xfId="1" applyNumberFormat="1" applyFont="1" applyProtection="1"/>
    <xf numFmtId="0" fontId="5" fillId="0" borderId="0" xfId="0" applyFont="1" applyAlignment="1" applyProtection="1">
      <alignment horizontal="center"/>
    </xf>
    <xf numFmtId="0" fontId="80" fillId="0" borderId="0" xfId="0" applyFont="1" applyProtection="1"/>
    <xf numFmtId="0" fontId="78" fillId="0" borderId="0" xfId="0" applyFont="1" applyProtection="1"/>
    <xf numFmtId="0" fontId="5" fillId="0" borderId="0" xfId="0" applyFont="1" applyFill="1" applyProtection="1"/>
    <xf numFmtId="169" fontId="5" fillId="0" borderId="0" xfId="0" applyNumberFormat="1" applyFont="1" applyAlignment="1" applyProtection="1">
      <alignment horizontal="center" vertical="center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0" xfId="0" applyFill="1" applyProtection="1"/>
    <xf numFmtId="0" fontId="72" fillId="10" borderId="3" xfId="0" applyFont="1" applyFill="1" applyBorder="1" applyAlignment="1">
      <alignment horizontal="center"/>
    </xf>
    <xf numFmtId="0" fontId="75" fillId="10" borderId="3" xfId="0" applyFont="1" applyFill="1" applyBorder="1"/>
    <xf numFmtId="168" fontId="10" fillId="0" borderId="0" xfId="1" applyFont="1" applyFill="1" applyBorder="1" applyProtection="1"/>
    <xf numFmtId="168" fontId="10" fillId="0" borderId="17" xfId="1" applyFont="1" applyFill="1" applyBorder="1" applyProtection="1"/>
    <xf numFmtId="0" fontId="10" fillId="4" borderId="1" xfId="0" applyFont="1" applyFill="1" applyBorder="1" applyAlignment="1" applyProtection="1">
      <alignment horizontal="center"/>
    </xf>
    <xf numFmtId="0" fontId="10" fillId="38" borderId="44" xfId="0" applyFont="1" applyFill="1" applyBorder="1" applyAlignment="1" applyProtection="1">
      <alignment horizontal="center"/>
      <protection locked="0"/>
    </xf>
    <xf numFmtId="4" fontId="81" fillId="38" borderId="44" xfId="0" applyNumberFormat="1" applyFont="1" applyFill="1" applyBorder="1" applyProtection="1">
      <protection locked="0"/>
    </xf>
    <xf numFmtId="168" fontId="10" fillId="38" borderId="44" xfId="1" applyFont="1" applyFill="1" applyBorder="1" applyAlignment="1" applyProtection="1">
      <alignment horizontal="center"/>
      <protection locked="0"/>
    </xf>
    <xf numFmtId="168" fontId="82" fillId="38" borderId="44" xfId="1" applyFont="1" applyFill="1" applyBorder="1" applyProtection="1">
      <protection locked="0"/>
    </xf>
    <xf numFmtId="168" fontId="84" fillId="38" borderId="44" xfId="1" applyFont="1" applyFill="1" applyBorder="1" applyProtection="1">
      <protection locked="0"/>
    </xf>
    <xf numFmtId="0" fontId="10" fillId="4" borderId="7" xfId="0" applyFont="1" applyFill="1" applyBorder="1" applyAlignment="1" applyProtection="1">
      <alignment horizontal="center"/>
      <protection locked="0"/>
    </xf>
    <xf numFmtId="0" fontId="9" fillId="9" borderId="17" xfId="0" applyFont="1" applyFill="1" applyBorder="1" applyAlignment="1" applyProtection="1">
      <alignment horizontal="center"/>
    </xf>
    <xf numFmtId="0" fontId="78" fillId="0" borderId="6" xfId="0" applyFont="1" applyBorder="1" applyAlignment="1" applyProtection="1">
      <alignment horizontal="center"/>
    </xf>
    <xf numFmtId="4" fontId="81" fillId="38" borderId="44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168" fontId="81" fillId="38" borderId="44" xfId="1" applyFont="1" applyFill="1" applyBorder="1" applyProtection="1">
      <protection locked="0"/>
    </xf>
    <xf numFmtId="0" fontId="83" fillId="38" borderId="44" xfId="0" applyFont="1" applyFill="1" applyBorder="1" applyAlignment="1" applyProtection="1">
      <alignment horizontal="center"/>
      <protection locked="0"/>
    </xf>
    <xf numFmtId="168" fontId="82" fillId="38" borderId="44" xfId="1" applyNumberFormat="1" applyFont="1" applyFill="1" applyBorder="1" applyProtection="1">
      <protection locked="0"/>
    </xf>
    <xf numFmtId="168" fontId="84" fillId="38" borderId="44" xfId="1" applyNumberFormat="1" applyFont="1" applyFill="1" applyBorder="1" applyProtection="1">
      <protection locked="0"/>
    </xf>
    <xf numFmtId="0" fontId="9" fillId="0" borderId="15" xfId="0" applyFont="1" applyFill="1" applyBorder="1" applyAlignment="1" applyProtection="1">
      <alignment horizontal="center" vertical="center" wrapText="1"/>
    </xf>
    <xf numFmtId="0" fontId="85" fillId="38" borderId="44" xfId="0" applyFont="1" applyFill="1" applyBorder="1" applyAlignment="1" applyProtection="1">
      <alignment horizontal="left"/>
      <protection locked="0"/>
    </xf>
    <xf numFmtId="0" fontId="5" fillId="8" borderId="3" xfId="0" applyNumberFormat="1" applyFont="1" applyFill="1" applyBorder="1" applyAlignment="1"/>
    <xf numFmtId="168" fontId="10" fillId="38" borderId="2" xfId="1" applyFont="1" applyFill="1" applyBorder="1" applyProtection="1"/>
    <xf numFmtId="0" fontId="66" fillId="38" borderId="2" xfId="174" applyFont="1" applyFill="1" applyBorder="1" applyAlignment="1" applyProtection="1">
      <alignment horizontal="left" vertical="center"/>
      <protection locked="0"/>
    </xf>
    <xf numFmtId="0" fontId="86" fillId="43" borderId="2" xfId="0" applyFont="1" applyFill="1" applyBorder="1"/>
    <xf numFmtId="0" fontId="87" fillId="0" borderId="0" xfId="0" applyFont="1"/>
    <xf numFmtId="0" fontId="86" fillId="43" borderId="1" xfId="0" applyFont="1" applyFill="1" applyBorder="1"/>
    <xf numFmtId="0" fontId="87" fillId="43" borderId="2" xfId="0" applyFont="1" applyFill="1" applyBorder="1"/>
    <xf numFmtId="0" fontId="87" fillId="49" borderId="45" xfId="0" applyFont="1" applyFill="1" applyBorder="1" applyAlignment="1" applyProtection="1">
      <alignment horizontal="center"/>
    </xf>
    <xf numFmtId="0" fontId="87" fillId="49" borderId="39" xfId="0" applyFont="1" applyFill="1" applyBorder="1" applyAlignment="1" applyProtection="1">
      <alignment horizontal="center"/>
    </xf>
    <xf numFmtId="0" fontId="87" fillId="49" borderId="40" xfId="0" applyFont="1" applyFill="1" applyBorder="1" applyAlignment="1" applyProtection="1">
      <alignment horizontal="center"/>
    </xf>
    <xf numFmtId="4" fontId="88" fillId="47" borderId="2" xfId="0" applyNumberFormat="1" applyFont="1" applyFill="1" applyBorder="1"/>
    <xf numFmtId="0" fontId="5" fillId="48" borderId="8" xfId="0" applyFont="1" applyFill="1" applyBorder="1" applyProtection="1"/>
    <xf numFmtId="0" fontId="5" fillId="48" borderId="8" xfId="0" applyFont="1" applyFill="1" applyBorder="1" applyAlignment="1" applyProtection="1">
      <alignment horizontal="center"/>
    </xf>
    <xf numFmtId="168" fontId="87" fillId="0" borderId="0" xfId="0" applyNumberFormat="1" applyFont="1" applyAlignment="1">
      <alignment horizontal="center"/>
    </xf>
    <xf numFmtId="181" fontId="87" fillId="4" borderId="43" xfId="0" applyNumberFormat="1" applyFont="1" applyFill="1" applyBorder="1"/>
    <xf numFmtId="4" fontId="87" fillId="46" borderId="8" xfId="0" applyNumberFormat="1" applyFont="1" applyFill="1" applyBorder="1"/>
    <xf numFmtId="0" fontId="87" fillId="46" borderId="2" xfId="0" applyFont="1" applyFill="1" applyBorder="1"/>
    <xf numFmtId="0" fontId="5" fillId="48" borderId="2" xfId="0" applyFont="1" applyFill="1" applyBorder="1" applyProtection="1"/>
    <xf numFmtId="0" fontId="5" fillId="48" borderId="2" xfId="0" applyFont="1" applyFill="1" applyBorder="1" applyAlignment="1" applyProtection="1">
      <alignment horizontal="center"/>
    </xf>
    <xf numFmtId="0" fontId="5" fillId="48" borderId="1" xfId="0" applyFont="1" applyFill="1" applyBorder="1" applyProtection="1"/>
    <xf numFmtId="0" fontId="5" fillId="48" borderId="1" xfId="0" applyFont="1" applyFill="1" applyBorder="1" applyAlignment="1" applyProtection="1">
      <alignment horizontal="center"/>
    </xf>
    <xf numFmtId="168" fontId="5" fillId="48" borderId="1" xfId="0" applyNumberFormat="1" applyFont="1" applyFill="1" applyBorder="1" applyAlignment="1" applyProtection="1">
      <alignment horizontal="left"/>
    </xf>
    <xf numFmtId="168" fontId="5" fillId="48" borderId="1" xfId="0" applyNumberFormat="1" applyFont="1" applyFill="1" applyBorder="1" applyAlignment="1" applyProtection="1">
      <alignment horizontal="center"/>
    </xf>
    <xf numFmtId="0" fontId="87" fillId="0" borderId="2" xfId="0" applyFont="1" applyBorder="1"/>
    <xf numFmtId="168" fontId="87" fillId="0" borderId="0" xfId="0" applyNumberFormat="1" applyFont="1" applyBorder="1" applyAlignment="1">
      <alignment horizontal="center"/>
    </xf>
    <xf numFmtId="4" fontId="87" fillId="46" borderId="7" xfId="0" applyNumberFormat="1" applyFont="1" applyFill="1" applyBorder="1"/>
    <xf numFmtId="4" fontId="87" fillId="46" borderId="42" xfId="0" applyNumberFormat="1" applyFont="1" applyFill="1" applyBorder="1"/>
    <xf numFmtId="4" fontId="87" fillId="46" borderId="41" xfId="0" applyNumberFormat="1" applyFont="1" applyFill="1" applyBorder="1"/>
    <xf numFmtId="49" fontId="10" fillId="0" borderId="7" xfId="0" applyNumberFormat="1" applyFont="1" applyBorder="1" applyAlignment="1" applyProtection="1">
      <alignment horizontal="center"/>
    </xf>
    <xf numFmtId="49" fontId="5" fillId="48" borderId="8" xfId="0" applyNumberFormat="1" applyFont="1" applyFill="1" applyBorder="1" applyProtection="1"/>
    <xf numFmtId="0" fontId="87" fillId="43" borderId="2" xfId="0" applyFont="1" applyFill="1" applyBorder="1" applyAlignment="1">
      <alignment horizontal="center"/>
    </xf>
    <xf numFmtId="0" fontId="64" fillId="0" borderId="6" xfId="174" applyFont="1" applyBorder="1" applyAlignment="1">
      <alignment horizontal="center" vertical="center"/>
    </xf>
    <xf numFmtId="0" fontId="64" fillId="0" borderId="9" xfId="174" applyFont="1" applyBorder="1" applyAlignment="1">
      <alignment horizontal="center" vertical="center"/>
    </xf>
    <xf numFmtId="0" fontId="64" fillId="0" borderId="16" xfId="174" applyFont="1" applyBorder="1" applyAlignment="1">
      <alignment horizontal="center" vertical="center"/>
    </xf>
    <xf numFmtId="0" fontId="64" fillId="0" borderId="12" xfId="174" applyFont="1" applyBorder="1" applyAlignment="1">
      <alignment horizontal="center" vertical="center"/>
    </xf>
    <xf numFmtId="0" fontId="67" fillId="0" borderId="6" xfId="174" applyFont="1" applyFill="1" applyBorder="1" applyAlignment="1">
      <alignment horizontal="center" vertical="center" wrapText="1"/>
    </xf>
    <xf numFmtId="0" fontId="67" fillId="0" borderId="9" xfId="174" applyFont="1" applyFill="1" applyBorder="1" applyAlignment="1">
      <alignment horizontal="center" vertical="center" wrapText="1"/>
    </xf>
    <xf numFmtId="0" fontId="67" fillId="0" borderId="16" xfId="174" applyFont="1" applyFill="1" applyBorder="1" applyAlignment="1">
      <alignment horizontal="center" vertical="center" wrapText="1"/>
    </xf>
    <xf numFmtId="0" fontId="67" fillId="0" borderId="12" xfId="174" applyFont="1" applyFill="1" applyBorder="1" applyAlignment="1">
      <alignment horizontal="center" vertical="center" wrapText="1"/>
    </xf>
    <xf numFmtId="0" fontId="63" fillId="0" borderId="1" xfId="174" applyFont="1" applyBorder="1" applyAlignment="1">
      <alignment horizontal="center" vertical="center"/>
    </xf>
    <xf numFmtId="0" fontId="63" fillId="0" borderId="7" xfId="174" applyFont="1" applyBorder="1" applyAlignment="1">
      <alignment horizontal="center" vertical="center"/>
    </xf>
    <xf numFmtId="0" fontId="63" fillId="0" borderId="8" xfId="174" applyFont="1" applyBorder="1" applyAlignment="1">
      <alignment horizontal="center" vertical="center"/>
    </xf>
    <xf numFmtId="0" fontId="5" fillId="4" borderId="3" xfId="0" applyFont="1" applyFill="1" applyBorder="1"/>
    <xf numFmtId="0" fontId="5" fillId="4" borderId="4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77" fillId="0" borderId="2" xfId="0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center" vertical="center" wrapText="1"/>
    </xf>
    <xf numFmtId="0" fontId="77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168" fontId="65" fillId="0" borderId="3" xfId="31" applyFont="1" applyFill="1" applyBorder="1" applyAlignment="1">
      <alignment horizontal="center" vertical="center"/>
    </xf>
    <xf numFmtId="168" fontId="65" fillId="0" borderId="4" xfId="31" applyFont="1" applyFill="1" applyBorder="1" applyAlignment="1">
      <alignment horizontal="center" vertical="center"/>
    </xf>
    <xf numFmtId="168" fontId="65" fillId="0" borderId="5" xfId="31" applyFont="1" applyFill="1" applyBorder="1" applyAlignment="1">
      <alignment horizontal="center" vertical="center"/>
    </xf>
    <xf numFmtId="0" fontId="79" fillId="0" borderId="2" xfId="0" applyFont="1" applyBorder="1" applyAlignment="1">
      <alignment horizontal="center" vertical="center" textRotation="90"/>
    </xf>
    <xf numFmtId="0" fontId="79" fillId="0" borderId="1" xfId="0" applyFont="1" applyBorder="1" applyAlignment="1">
      <alignment horizontal="center" vertical="center" textRotation="90"/>
    </xf>
    <xf numFmtId="0" fontId="79" fillId="0" borderId="7" xfId="0" applyFont="1" applyBorder="1" applyAlignment="1">
      <alignment horizontal="center" vertical="center" textRotation="90"/>
    </xf>
    <xf numFmtId="0" fontId="79" fillId="0" borderId="8" xfId="0" applyFont="1" applyBorder="1" applyAlignment="1">
      <alignment horizontal="center" vertical="center" textRotation="90"/>
    </xf>
    <xf numFmtId="175" fontId="53" fillId="40" borderId="2" xfId="1" applyNumberFormat="1" applyFont="1" applyFill="1" applyBorder="1" applyAlignment="1">
      <alignment horizontal="center" vertical="top"/>
    </xf>
    <xf numFmtId="174" fontId="53" fillId="40" borderId="12" xfId="1" applyNumberFormat="1" applyFont="1" applyFill="1" applyBorder="1" applyAlignment="1">
      <alignment horizontal="center"/>
    </xf>
    <xf numFmtId="0" fontId="53" fillId="40" borderId="3" xfId="0" applyFont="1" applyFill="1" applyBorder="1" applyAlignment="1">
      <alignment horizontal="center" vertical="top"/>
    </xf>
    <xf numFmtId="0" fontId="53" fillId="40" borderId="4" xfId="0" applyFont="1" applyFill="1" applyBorder="1" applyAlignment="1">
      <alignment horizontal="center" vertical="top"/>
    </xf>
    <xf numFmtId="0" fontId="53" fillId="40" borderId="5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/>
    </xf>
    <xf numFmtId="0" fontId="6" fillId="39" borderId="2" xfId="0" applyFont="1" applyFill="1" applyBorder="1" applyAlignment="1">
      <alignment horizontal="center" vertical="center"/>
    </xf>
    <xf numFmtId="0" fontId="52" fillId="39" borderId="2" xfId="0" applyFont="1" applyFill="1" applyBorder="1" applyAlignment="1">
      <alignment horizontal="center" vertical="center"/>
    </xf>
    <xf numFmtId="0" fontId="6" fillId="39" borderId="3" xfId="0" applyFont="1" applyFill="1" applyBorder="1" applyAlignment="1">
      <alignment horizontal="center" vertical="center"/>
    </xf>
    <xf numFmtId="0" fontId="6" fillId="39" borderId="4" xfId="0" applyFont="1" applyFill="1" applyBorder="1" applyAlignment="1">
      <alignment horizontal="center" vertical="center"/>
    </xf>
    <xf numFmtId="0" fontId="79" fillId="0" borderId="1" xfId="0" applyFont="1" applyBorder="1" applyAlignment="1" applyProtection="1">
      <alignment horizontal="center" vertical="center" textRotation="90"/>
    </xf>
    <xf numFmtId="0" fontId="79" fillId="0" borderId="7" xfId="0" applyFont="1" applyBorder="1" applyAlignment="1" applyProtection="1">
      <alignment horizontal="center" vertical="center" textRotation="90"/>
    </xf>
    <xf numFmtId="0" fontId="79" fillId="0" borderId="8" xfId="0" applyFont="1" applyBorder="1" applyAlignment="1" applyProtection="1">
      <alignment horizontal="center" vertical="center" textRotation="90"/>
    </xf>
    <xf numFmtId="0" fontId="79" fillId="0" borderId="2" xfId="0" applyFont="1" applyBorder="1" applyAlignment="1" applyProtection="1">
      <alignment horizontal="center" vertical="center" textRotation="90"/>
    </xf>
    <xf numFmtId="0" fontId="79" fillId="0" borderId="6" xfId="0" applyFont="1" applyBorder="1" applyAlignment="1" applyProtection="1">
      <alignment horizontal="center" vertical="center" textRotation="90"/>
    </xf>
    <xf numFmtId="0" fontId="2" fillId="7" borderId="3" xfId="0" applyFont="1" applyFill="1" applyBorder="1" applyAlignment="1" applyProtection="1">
      <alignment horizontal="center"/>
    </xf>
    <xf numFmtId="0" fontId="2" fillId="7" borderId="5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2" fontId="9" fillId="0" borderId="7" xfId="0" applyNumberFormat="1" applyFont="1" applyFill="1" applyBorder="1" applyAlignment="1" applyProtection="1">
      <alignment horizontal="center" vertical="center" wrapText="1"/>
    </xf>
    <xf numFmtId="0" fontId="77" fillId="0" borderId="2" xfId="0" applyFont="1" applyFill="1" applyBorder="1" applyAlignment="1" applyProtection="1">
      <alignment horizontal="center" vertical="center"/>
    </xf>
    <xf numFmtId="0" fontId="77" fillId="0" borderId="1" xfId="0" applyFont="1" applyFill="1" applyBorder="1" applyAlignment="1" applyProtection="1">
      <alignment horizontal="center" vertical="center" wrapText="1"/>
    </xf>
    <xf numFmtId="0" fontId="77" fillId="0" borderId="7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77" fillId="0" borderId="9" xfId="0" applyFont="1" applyFill="1" applyBorder="1" applyAlignment="1" applyProtection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</xf>
    <xf numFmtId="0" fontId="5" fillId="4" borderId="3" xfId="0" applyFont="1" applyFill="1" applyBorder="1" applyProtection="1"/>
    <xf numFmtId="0" fontId="5" fillId="4" borderId="4" xfId="0" applyFont="1" applyFill="1" applyBorder="1" applyProtection="1"/>
    <xf numFmtId="0" fontId="63" fillId="0" borderId="1" xfId="174" applyFont="1" applyBorder="1" applyAlignment="1" applyProtection="1">
      <alignment horizontal="center" vertical="center"/>
    </xf>
    <xf numFmtId="0" fontId="63" fillId="0" borderId="7" xfId="174" applyFont="1" applyBorder="1" applyAlignment="1" applyProtection="1">
      <alignment horizontal="center" vertical="center"/>
    </xf>
    <xf numFmtId="0" fontId="63" fillId="0" borderId="8" xfId="174" applyFont="1" applyBorder="1" applyAlignment="1" applyProtection="1">
      <alignment horizontal="center" vertical="center"/>
    </xf>
    <xf numFmtId="0" fontId="64" fillId="0" borderId="6" xfId="174" applyFont="1" applyBorder="1" applyAlignment="1" applyProtection="1">
      <alignment horizontal="center" vertical="center"/>
    </xf>
    <xf numFmtId="0" fontId="64" fillId="0" borderId="9" xfId="174" applyFont="1" applyBorder="1" applyAlignment="1" applyProtection="1">
      <alignment horizontal="center" vertical="center"/>
    </xf>
    <xf numFmtId="0" fontId="64" fillId="0" borderId="16" xfId="174" applyFont="1" applyBorder="1" applyAlignment="1" applyProtection="1">
      <alignment horizontal="center" vertical="center"/>
    </xf>
    <xf numFmtId="0" fontId="64" fillId="0" borderId="12" xfId="174" applyFont="1" applyBorder="1" applyAlignment="1" applyProtection="1">
      <alignment horizontal="center" vertical="center"/>
    </xf>
    <xf numFmtId="0" fontId="67" fillId="0" borderId="6" xfId="174" applyFont="1" applyFill="1" applyBorder="1" applyAlignment="1" applyProtection="1">
      <alignment horizontal="center" vertical="center" wrapText="1"/>
      <protection locked="0"/>
    </xf>
    <xf numFmtId="0" fontId="67" fillId="0" borderId="9" xfId="174" applyFont="1" applyFill="1" applyBorder="1" applyAlignment="1" applyProtection="1">
      <alignment horizontal="center" vertical="center" wrapText="1"/>
      <protection locked="0"/>
    </xf>
    <xf numFmtId="0" fontId="67" fillId="0" borderId="16" xfId="174" applyFont="1" applyFill="1" applyBorder="1" applyAlignment="1" applyProtection="1">
      <alignment horizontal="center" vertical="center" wrapText="1"/>
      <protection locked="0"/>
    </xf>
    <xf numFmtId="0" fontId="67" fillId="0" borderId="12" xfId="174" applyFont="1" applyFill="1" applyBorder="1" applyAlignment="1" applyProtection="1">
      <alignment horizontal="center" vertical="center" wrapText="1"/>
      <protection locked="0"/>
    </xf>
    <xf numFmtId="168" fontId="65" fillId="0" borderId="3" xfId="31" applyFont="1" applyFill="1" applyBorder="1" applyAlignment="1" applyProtection="1">
      <alignment horizontal="center" vertical="center"/>
      <protection locked="0"/>
    </xf>
    <xf numFmtId="168" fontId="65" fillId="0" borderId="4" xfId="31" applyFont="1" applyFill="1" applyBorder="1" applyAlignment="1" applyProtection="1">
      <alignment horizontal="center" vertical="center"/>
      <protection locked="0"/>
    </xf>
    <xf numFmtId="168" fontId="65" fillId="0" borderId="5" xfId="31" applyFont="1" applyFill="1" applyBorder="1" applyAlignment="1" applyProtection="1">
      <alignment horizontal="center" vertical="center"/>
      <protection locked="0"/>
    </xf>
    <xf numFmtId="0" fontId="86" fillId="46" borderId="3" xfId="0" applyFont="1" applyFill="1" applyBorder="1" applyAlignment="1">
      <alignment horizontal="center"/>
    </xf>
    <xf numFmtId="0" fontId="86" fillId="46" borderId="5" xfId="0" applyFont="1" applyFill="1" applyBorder="1" applyAlignment="1">
      <alignment horizontal="center"/>
    </xf>
    <xf numFmtId="0" fontId="5" fillId="0" borderId="37" xfId="0" applyFont="1" applyFill="1" applyBorder="1" applyAlignment="1" applyProtection="1">
      <alignment horizontal="right"/>
    </xf>
    <xf numFmtId="0" fontId="5" fillId="0" borderId="33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0" borderId="38" xfId="0" applyFont="1" applyFill="1" applyBorder="1" applyAlignment="1" applyProtection="1">
      <alignment horizontal="right"/>
    </xf>
    <xf numFmtId="0" fontId="5" fillId="0" borderId="35" xfId="0" applyFont="1" applyFill="1" applyBorder="1" applyAlignment="1" applyProtection="1">
      <alignment horizontal="right"/>
    </xf>
    <xf numFmtId="0" fontId="5" fillId="0" borderId="36" xfId="0" applyFont="1" applyFill="1" applyBorder="1" applyAlignment="1" applyProtection="1">
      <alignment horizontal="right"/>
    </xf>
    <xf numFmtId="0" fontId="5" fillId="43" borderId="3" xfId="0" applyFont="1" applyFill="1" applyBorder="1" applyAlignment="1">
      <alignment horizontal="left"/>
    </xf>
    <xf numFmtId="0" fontId="5" fillId="43" borderId="5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36" borderId="7" xfId="0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36" borderId="1" xfId="0" applyFont="1" applyFill="1" applyBorder="1" applyAlignment="1">
      <alignment horizontal="center" vertical="center" wrapText="1"/>
    </xf>
    <xf numFmtId="0" fontId="62" fillId="0" borderId="3" xfId="175" applyFont="1" applyBorder="1" applyAlignment="1">
      <alignment horizontal="center" vertical="center"/>
    </xf>
    <xf numFmtId="0" fontId="64" fillId="0" borderId="2" xfId="175" applyFont="1" applyBorder="1" applyAlignment="1">
      <alignment horizontal="center" vertical="center"/>
    </xf>
    <xf numFmtId="0" fontId="70" fillId="0" borderId="2" xfId="175" applyFont="1" applyBorder="1" applyAlignment="1">
      <alignment horizontal="left" vertical="center"/>
    </xf>
    <xf numFmtId="0" fontId="68" fillId="0" borderId="2" xfId="175" applyFont="1" applyBorder="1" applyAlignment="1">
      <alignment horizontal="center" vertical="center"/>
    </xf>
  </cellXfs>
  <cellStyles count="17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10" xfId="29"/>
    <cellStyle name="Comma 2" xfId="30"/>
    <cellStyle name="Comma 2 2" xfId="31"/>
    <cellStyle name="Comma 2 2 2" xfId="32"/>
    <cellStyle name="Comma 2 2 3" xfId="33"/>
    <cellStyle name="Comma 2 3" xfId="34"/>
    <cellStyle name="Comma 3" xfId="35"/>
    <cellStyle name="Comma 3 2" xfId="36"/>
    <cellStyle name="Comma 4" xfId="37"/>
    <cellStyle name="Comma 4 2" xfId="38"/>
    <cellStyle name="Comma 5" xfId="39"/>
    <cellStyle name="Comma 5 2" xfId="40"/>
    <cellStyle name="Comma 6" xfId="41"/>
    <cellStyle name="Comma 6 2" xfId="42"/>
    <cellStyle name="Comma 6 3" xfId="43"/>
    <cellStyle name="Comma 6 4" xfId="44"/>
    <cellStyle name="Comma 6 5" xfId="45"/>
    <cellStyle name="Comma 7" xfId="46"/>
    <cellStyle name="Comma 7 2" xfId="47"/>
    <cellStyle name="Comma 7 3" xfId="48"/>
    <cellStyle name="Comma 8" xfId="49"/>
    <cellStyle name="Comma 9" xfId="50"/>
    <cellStyle name="Comma 9 2" xfId="51"/>
    <cellStyle name="comma zerodec" xfId="129"/>
    <cellStyle name="Cover" xfId="52"/>
    <cellStyle name="Currency1" xfId="130"/>
    <cellStyle name="Dollar (zero dec)" xfId="131"/>
    <cellStyle name="Euro" xfId="53"/>
    <cellStyle name="Explanatory Text 2" xfId="54"/>
    <cellStyle name="Good 2" xfId="55"/>
    <cellStyle name="Grey" xfId="132"/>
    <cellStyle name="Header" xfId="133"/>
    <cellStyle name="Heading 1 2" xfId="56"/>
    <cellStyle name="Heading 2 2" xfId="57"/>
    <cellStyle name="Heading 3 2" xfId="58"/>
    <cellStyle name="Heading 4 2" xfId="59"/>
    <cellStyle name="Heading1" xfId="134"/>
    <cellStyle name="Hyperlink" xfId="176" builtinId="8"/>
    <cellStyle name="Hyperlink 2" xfId="60"/>
    <cellStyle name="Hyperlink 3" xfId="61"/>
    <cellStyle name="Input [yellow]" xfId="135"/>
    <cellStyle name="Input 2" xfId="62"/>
    <cellStyle name="Input 3" xfId="63"/>
    <cellStyle name="Linked Cell 2" xfId="64"/>
    <cellStyle name="Menu" xfId="65"/>
    <cellStyle name="Milliers [0]_Req_Data" xfId="136"/>
    <cellStyle name="Milliers_Req_Data" xfId="137"/>
    <cellStyle name="Monétaire [0]_Req_Data" xfId="138"/>
    <cellStyle name="Monétaire_Req_Data" xfId="139"/>
    <cellStyle name="Neutral 2" xfId="66"/>
    <cellStyle name="no dec" xfId="140"/>
    <cellStyle name="Norm੎੎" xfId="67"/>
    <cellStyle name="Normal" xfId="0" builtinId="0"/>
    <cellStyle name="Normal - Style1" xfId="141"/>
    <cellStyle name="Normal 10" xfId="68"/>
    <cellStyle name="Normal 11" xfId="160"/>
    <cellStyle name="Normal 12" xfId="161"/>
    <cellStyle name="Normal 13" xfId="162"/>
    <cellStyle name="Normal 14" xfId="163"/>
    <cellStyle name="Normal 15" xfId="164"/>
    <cellStyle name="Normal 16" xfId="165"/>
    <cellStyle name="Normal 17" xfId="69"/>
    <cellStyle name="Normal 18" xfId="166"/>
    <cellStyle name="Normal 19" xfId="167"/>
    <cellStyle name="Normal 2" xfId="70"/>
    <cellStyle name="Normal 2 2" xfId="71"/>
    <cellStyle name="Normal 2 2 2" xfId="72"/>
    <cellStyle name="Normal 2 2 3" xfId="73"/>
    <cellStyle name="Normal 2 2 4" xfId="74"/>
    <cellStyle name="Normal 2 3" xfId="75"/>
    <cellStyle name="Normal 20" xfId="168"/>
    <cellStyle name="Normal 21" xfId="169"/>
    <cellStyle name="Normal 22" xfId="170"/>
    <cellStyle name="Normal 23" xfId="171"/>
    <cellStyle name="Normal 24" xfId="172"/>
    <cellStyle name="Normal 25" xfId="173"/>
    <cellStyle name="Normal 26" xfId="174"/>
    <cellStyle name="Normal 27" xfId="175"/>
    <cellStyle name="Normal 3" xfId="76"/>
    <cellStyle name="Normal 3 2" xfId="77"/>
    <cellStyle name="Normal 4" xfId="78"/>
    <cellStyle name="Normal 4 2" xfId="79"/>
    <cellStyle name="Normal 4 2 2" xfId="80"/>
    <cellStyle name="Normal 5" xfId="81"/>
    <cellStyle name="Normal 5 2" xfId="82"/>
    <cellStyle name="Normal 5 3" xfId="83"/>
    <cellStyle name="Normal 6" xfId="84"/>
    <cellStyle name="Normal 7" xfId="85"/>
    <cellStyle name="Normal 7 2" xfId="86"/>
    <cellStyle name="Normal 8" xfId="87"/>
    <cellStyle name="Normal 8 2" xfId="88"/>
    <cellStyle name="Normal 8 3" xfId="89"/>
    <cellStyle name="Normal 9" xfId="90"/>
    <cellStyle name="Normal 9 2" xfId="91"/>
    <cellStyle name="Normale_Cartel2" xfId="142"/>
    <cellStyle name="Note 2" xfId="92"/>
    <cellStyle name="Output 2" xfId="93"/>
    <cellStyle name="Percent [2]" xfId="143"/>
    <cellStyle name="Percent 2" xfId="94"/>
    <cellStyle name="Quantity" xfId="144"/>
    <cellStyle name="SAPBEXaggData" xfId="95"/>
    <cellStyle name="SAPBEXaggItem" xfId="96"/>
    <cellStyle name="SAPBEXchaText" xfId="97"/>
    <cellStyle name="SAPBEXformats" xfId="98"/>
    <cellStyle name="SAPBEXstdData" xfId="99"/>
    <cellStyle name="SAPBEXstdItem" xfId="100"/>
    <cellStyle name="Standard_Fueltypes" xfId="101"/>
    <cellStyle name="Subtotal" xfId="145"/>
    <cellStyle name="Title 2" xfId="102"/>
    <cellStyle name="Total 2" xfId="103"/>
    <cellStyle name="Valuta_PERSONAL" xfId="146"/>
    <cellStyle name="Warning Text 2" xfId="104"/>
    <cellStyle name="Year" xfId="105"/>
    <cellStyle name="เครื่องหมายจุลภาค 2" xfId="106"/>
    <cellStyle name="เครื่องหมายจุลภาค 2 2" xfId="147"/>
    <cellStyle name="เครื่องหมายจุลภาค 3" xfId="107"/>
    <cellStyle name="เครื่องหมายจุลภาค 3 2" xfId="148"/>
    <cellStyle name="เครื่องหมายจุลภาค 3 2 2" xfId="149"/>
    <cellStyle name="เครื่องหมายจุลภาค 3 2 2 2" xfId="150"/>
    <cellStyle name="เครื่องหมายจุลภาค 4" xfId="108"/>
    <cellStyle name="เครื่องหมายจุลภาค 5" xfId="109"/>
    <cellStyle name="ปกติ 10" xfId="110"/>
    <cellStyle name="ปกติ 11" xfId="111"/>
    <cellStyle name="ปกติ 12" xfId="112"/>
    <cellStyle name="ปกติ 13" xfId="113"/>
    <cellStyle name="ปกติ 2" xfId="114"/>
    <cellStyle name="ปกติ 2 2" xfId="115"/>
    <cellStyle name="ปกติ 3" xfId="116"/>
    <cellStyle name="ปกติ 4" xfId="117"/>
    <cellStyle name="ปกติ 5" xfId="118"/>
    <cellStyle name="ปกติ 5 2" xfId="157"/>
    <cellStyle name="ปกติ 5 2 2" xfId="158"/>
    <cellStyle name="ปกติ 5 2 2 2" xfId="159"/>
    <cellStyle name="ปกติ 6" xfId="119"/>
    <cellStyle name="ปกติ 7" xfId="120"/>
    <cellStyle name="ปกติ 8" xfId="121"/>
    <cellStyle name="ปกติ 9" xfId="122"/>
    <cellStyle name="ป้อนค่า" xfId="123"/>
    <cellStyle name="เปอร์เซ็นต์ 2" xfId="151"/>
    <cellStyle name="เปอร์เซ็นต์ 2 2" xfId="152"/>
    <cellStyle name="เปอร์เซ็นต์ 2 3" xfId="153"/>
    <cellStyle name="เปอร์เซ็นต์ 2 3 2" xfId="154"/>
    <cellStyle name="เปอร์เซ็นต์ 2 3 2 2" xfId="155"/>
    <cellStyle name="เปอร์เซ็นต์ 3" xfId="156"/>
    <cellStyle name="桁区切り [0.00]_Person" xfId="124"/>
    <cellStyle name="桁区切り_Person" xfId="125"/>
    <cellStyle name="標準_Book2 グラフ 2" xfId="126"/>
    <cellStyle name="通貨 [0.00]_Book2 グラフ 2" xfId="127"/>
    <cellStyle name="通貨_Book2 グラフ 2" xfId="128"/>
  </cellStyles>
  <dxfs count="38">
    <dxf>
      <font>
        <b/>
        <i val="0"/>
        <u/>
        <color theme="5" tint="-0.24994659260841701"/>
      </font>
      <numFmt numFmtId="2" formatCode="0.00"/>
      <fill>
        <patternFill>
          <bgColor theme="5" tint="0.59996337778862885"/>
        </patternFill>
      </fill>
    </dxf>
    <dxf>
      <font>
        <b/>
        <i val="0"/>
      </font>
      <numFmt numFmtId="2" formatCode="0.00"/>
      <fill>
        <patternFill>
          <bgColor theme="6" tint="0.39994506668294322"/>
        </patternFill>
      </fill>
    </dxf>
    <dxf>
      <font>
        <b/>
        <i val="0"/>
        <u/>
        <color theme="5" tint="-0.24994659260841701"/>
      </font>
      <fill>
        <patternFill>
          <bgColor theme="5" tint="0.79998168889431442"/>
        </patternFill>
      </fill>
    </dxf>
    <dxf>
      <fill>
        <patternFill patternType="solid">
          <bgColor theme="0" tint="-0.14993743705557422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62535834022297"/>
          <c:y val="0.16666666666666666"/>
          <c:w val="0.76581894798240957"/>
          <c:h val="0.72648950131233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'2_สรุปผลการปล่อย GHG'!$A$10:$B$12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อื่น ๆ</c:v>
                </c:pt>
              </c:strCache>
            </c:strRef>
          </c:cat>
          <c:val>
            <c:numRef>
              <c:f>'2_สรุปผลการปล่อย GHG'!$C$10:$C$12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33-476D-8246-CB16D8CB55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94417904"/>
        <c:axId val="-94425520"/>
      </c:barChart>
      <c:catAx>
        <c:axId val="-9441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425520"/>
        <c:crosses val="autoZero"/>
        <c:auto val="1"/>
        <c:lblAlgn val="ctr"/>
        <c:lblOffset val="100"/>
        <c:noMultiLvlLbl val="0"/>
      </c:catAx>
      <c:valAx>
        <c:axId val="-9442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TCO2eq</a:t>
                </a:r>
              </a:p>
            </c:rich>
          </c:tx>
          <c:layout>
            <c:manualLayout>
              <c:xMode val="edge"/>
              <c:yMode val="edge"/>
              <c:x val="3.9263808738876867E-2"/>
              <c:y val="2.71219743365412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41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33114610673664"/>
          <c:y val="0.18518518518518517"/>
          <c:w val="0.76811329833770781"/>
          <c:h val="0.70797098279381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'2_สรุปผลการปล่อย GHG'!$B$23:$B$25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อื่น ๆ</c:v>
                </c:pt>
              </c:strCache>
            </c:strRef>
          </c:cat>
          <c:val>
            <c:numRef>
              <c:f>'2_สรุปผลการปล่อย GHG'!$C$23:$C$25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B-4764-A741-BC4082D09C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94422256"/>
        <c:axId val="-1260586736"/>
      </c:barChart>
      <c:catAx>
        <c:axId val="-9442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0586736"/>
        <c:crosses val="autoZero"/>
        <c:auto val="1"/>
        <c:lblAlgn val="ctr"/>
        <c:lblOffset val="100"/>
        <c:noMultiLvlLbl val="0"/>
      </c:catAx>
      <c:valAx>
        <c:axId val="-126058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TCO2eq</a:t>
                </a:r>
              </a:p>
            </c:rich>
          </c:tx>
          <c:layout>
            <c:manualLayout>
              <c:xMode val="edge"/>
              <c:yMode val="edge"/>
              <c:x val="2.3404834797629382E-2"/>
              <c:y val="3.8904171313349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42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5</xdr:row>
      <xdr:rowOff>109537</xdr:rowOff>
    </xdr:from>
    <xdr:to>
      <xdr:col>9</xdr:col>
      <xdr:colOff>476251</xdr:colOff>
      <xdr:row>13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</xdr:colOff>
      <xdr:row>18</xdr:row>
      <xdr:rowOff>9525</xdr:rowOff>
    </xdr:from>
    <xdr:to>
      <xdr:col>9</xdr:col>
      <xdr:colOff>514350</xdr:colOff>
      <xdr:row>25</xdr:row>
      <xdr:rowOff>238125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aicarbonlabel.tgo.or.th/products_emission/products_emission.pn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="90" zoomScaleNormal="90" workbookViewId="0">
      <selection activeCell="I30" sqref="I30"/>
    </sheetView>
  </sheetViews>
  <sheetFormatPr defaultRowHeight="14.5"/>
  <cols>
    <col min="2" max="2" width="28.6328125" bestFit="1" customWidth="1"/>
    <col min="4" max="4" width="10.08984375" bestFit="1" customWidth="1"/>
    <col min="5" max="5" width="10.7265625" customWidth="1"/>
    <col min="6" max="15" width="10.08984375" bestFit="1" customWidth="1"/>
    <col min="16" max="16" width="14.08984375" bestFit="1" customWidth="1"/>
    <col min="17" max="17" width="17.26953125" customWidth="1"/>
    <col min="18" max="18" width="15.90625" customWidth="1"/>
    <col min="19" max="20" width="12.6328125" customWidth="1"/>
    <col min="21" max="21" width="2.6328125" customWidth="1"/>
    <col min="23" max="23" width="9.36328125" bestFit="1" customWidth="1"/>
  </cols>
  <sheetData>
    <row r="1" spans="1:35" ht="15" customHeight="1">
      <c r="A1" s="335"/>
      <c r="B1" s="327" t="s">
        <v>71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31"/>
      <c r="S1" s="332"/>
      <c r="T1" s="332"/>
      <c r="AG1" s="31"/>
      <c r="AH1" s="31"/>
      <c r="AI1" s="31"/>
    </row>
    <row r="2" spans="1:35" ht="15" customHeight="1">
      <c r="A2" s="336"/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3"/>
      <c r="S2" s="334"/>
      <c r="T2" s="334"/>
      <c r="AG2" s="31"/>
      <c r="AH2" s="31"/>
      <c r="AI2" s="31"/>
    </row>
    <row r="3" spans="1:35" ht="15" customHeight="1">
      <c r="A3" s="336"/>
      <c r="B3" s="32" t="s">
        <v>166</v>
      </c>
      <c r="C3" s="120" t="s">
        <v>165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2"/>
      <c r="R3" s="358"/>
      <c r="S3" s="359"/>
      <c r="T3" s="360"/>
      <c r="AG3" s="31"/>
      <c r="AH3" s="31"/>
      <c r="AI3" s="31"/>
    </row>
    <row r="4" spans="1:35" ht="21" customHeight="1">
      <c r="A4" s="337"/>
      <c r="B4" s="32" t="s">
        <v>167</v>
      </c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3"/>
      <c r="R4" s="358"/>
      <c r="S4" s="359"/>
      <c r="T4" s="360"/>
      <c r="AG4" s="31"/>
      <c r="AH4" s="31"/>
      <c r="AI4" s="31"/>
    </row>
    <row r="5" spans="1:35">
      <c r="A5" s="338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</row>
    <row r="6" spans="1:35" ht="23.25" customHeight="1">
      <c r="A6" s="340" t="s">
        <v>0</v>
      </c>
      <c r="B6" s="342" t="s">
        <v>1</v>
      </c>
      <c r="C6" s="342" t="s">
        <v>7</v>
      </c>
      <c r="D6" s="351" t="s">
        <v>123</v>
      </c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3"/>
      <c r="P6" s="349" t="s">
        <v>136</v>
      </c>
      <c r="Q6" s="345" t="s">
        <v>137</v>
      </c>
      <c r="R6" s="347" t="s">
        <v>2</v>
      </c>
      <c r="S6" s="356" t="s">
        <v>74</v>
      </c>
      <c r="T6" s="356" t="s">
        <v>75</v>
      </c>
    </row>
    <row r="7" spans="1:35" ht="15" customHeight="1">
      <c r="A7" s="341"/>
      <c r="B7" s="343"/>
      <c r="C7" s="342"/>
      <c r="D7" s="344" t="s">
        <v>124</v>
      </c>
      <c r="E7" s="344" t="s">
        <v>125</v>
      </c>
      <c r="F7" s="344" t="s">
        <v>126</v>
      </c>
      <c r="G7" s="344" t="s">
        <v>127</v>
      </c>
      <c r="H7" s="344" t="s">
        <v>128</v>
      </c>
      <c r="I7" s="344" t="s">
        <v>129</v>
      </c>
      <c r="J7" s="344" t="s">
        <v>130</v>
      </c>
      <c r="K7" s="344" t="s">
        <v>131</v>
      </c>
      <c r="L7" s="344" t="s">
        <v>132</v>
      </c>
      <c r="M7" s="344" t="s">
        <v>133</v>
      </c>
      <c r="N7" s="344" t="s">
        <v>134</v>
      </c>
      <c r="O7" s="344" t="s">
        <v>135</v>
      </c>
      <c r="P7" s="350"/>
      <c r="Q7" s="346"/>
      <c r="R7" s="348"/>
      <c r="S7" s="357"/>
      <c r="T7" s="357"/>
      <c r="U7" s="1"/>
    </row>
    <row r="8" spans="1:35" ht="11.25" customHeight="1">
      <c r="A8" s="341"/>
      <c r="B8" s="343"/>
      <c r="C8" s="342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50"/>
      <c r="Q8" s="346"/>
      <c r="R8" s="128" t="s">
        <v>120</v>
      </c>
      <c r="S8" s="357"/>
      <c r="T8" s="357"/>
      <c r="U8" s="1"/>
    </row>
    <row r="9" spans="1:35">
      <c r="A9" s="362" t="s">
        <v>12</v>
      </c>
      <c r="B9" s="192" t="s">
        <v>169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/>
      <c r="Q9" s="2"/>
      <c r="R9" s="129">
        <f t="shared" ref="R9:R18" si="0">P10*Q10/1000</f>
        <v>0</v>
      </c>
      <c r="S9" s="130" t="e">
        <f>R9/$R$23</f>
        <v>#DIV/0!</v>
      </c>
      <c r="T9" s="130">
        <f t="shared" ref="T9:T22" si="1">R9/$R$29</f>
        <v>0</v>
      </c>
    </row>
    <row r="10" spans="1:35">
      <c r="A10" s="363"/>
      <c r="B10" s="4" t="s">
        <v>141</v>
      </c>
      <c r="C10" s="3" t="s">
        <v>33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63">
        <f t="shared" ref="P10:P18" si="2">SUM(D9:O9)</f>
        <v>0</v>
      </c>
      <c r="Q10" s="175">
        <f>'EF TGO AR5'!G6</f>
        <v>5.7277589999999989E-2</v>
      </c>
      <c r="R10" s="169">
        <f t="shared" si="0"/>
        <v>0</v>
      </c>
      <c r="S10" s="170" t="e">
        <f t="shared" ref="S10:S22" si="3">R10/$R$23</f>
        <v>#DIV/0!</v>
      </c>
      <c r="T10" s="170">
        <f t="shared" si="1"/>
        <v>0</v>
      </c>
      <c r="U10" s="5"/>
    </row>
    <row r="11" spans="1:35">
      <c r="A11" s="363"/>
      <c r="B11" s="4" t="s">
        <v>140</v>
      </c>
      <c r="C11" s="3" t="s">
        <v>36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64">
        <f t="shared" si="2"/>
        <v>0</v>
      </c>
      <c r="Q11" s="171">
        <v>3.1</v>
      </c>
      <c r="R11" s="169">
        <f t="shared" si="0"/>
        <v>0</v>
      </c>
      <c r="S11" s="170" t="e">
        <f t="shared" si="3"/>
        <v>#DIV/0!</v>
      </c>
      <c r="T11" s="170">
        <f t="shared" si="1"/>
        <v>0</v>
      </c>
      <c r="U11" s="5"/>
    </row>
    <row r="12" spans="1:35">
      <c r="A12" s="363"/>
      <c r="B12" s="4" t="s">
        <v>170</v>
      </c>
      <c r="C12" s="3" t="s">
        <v>37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69">
        <f t="shared" si="2"/>
        <v>0</v>
      </c>
      <c r="Q12" s="171">
        <f>'EF TGO AR5'!G11</f>
        <v>2.7075720599999999</v>
      </c>
      <c r="R12" s="169">
        <f t="shared" si="0"/>
        <v>0</v>
      </c>
      <c r="S12" s="170" t="e">
        <f t="shared" si="3"/>
        <v>#DIV/0!</v>
      </c>
      <c r="T12" s="170">
        <f t="shared" si="1"/>
        <v>0</v>
      </c>
      <c r="U12" s="5"/>
    </row>
    <row r="13" spans="1:35">
      <c r="A13" s="363"/>
      <c r="B13" s="4"/>
      <c r="C13" s="3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69">
        <f t="shared" si="2"/>
        <v>0</v>
      </c>
      <c r="Q13" s="171">
        <f>'EF TGO AR5'!G11</f>
        <v>2.7075720599999999</v>
      </c>
      <c r="R13" s="169">
        <f t="shared" si="0"/>
        <v>0</v>
      </c>
      <c r="S13" s="170" t="e">
        <f t="shared" si="3"/>
        <v>#DIV/0!</v>
      </c>
      <c r="T13" s="170">
        <f t="shared" si="1"/>
        <v>0</v>
      </c>
      <c r="U13" s="5"/>
    </row>
    <row r="14" spans="1:35">
      <c r="A14" s="363"/>
      <c r="B14" s="4" t="s">
        <v>42</v>
      </c>
      <c r="C14" s="3" t="s">
        <v>37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69">
        <f t="shared" si="2"/>
        <v>0</v>
      </c>
      <c r="Q14" s="171">
        <f>'EF TGO AR5'!G15</f>
        <v>1.68117279</v>
      </c>
      <c r="R14" s="169">
        <f t="shared" si="0"/>
        <v>0</v>
      </c>
      <c r="S14" s="170" t="e">
        <f t="shared" si="3"/>
        <v>#DIV/0!</v>
      </c>
      <c r="T14" s="170">
        <f t="shared" si="1"/>
        <v>0</v>
      </c>
      <c r="U14" s="5"/>
    </row>
    <row r="15" spans="1:35">
      <c r="A15" s="363"/>
      <c r="B15" s="4" t="s">
        <v>42</v>
      </c>
      <c r="C15" s="3" t="s">
        <v>36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69">
        <f t="shared" si="2"/>
        <v>0</v>
      </c>
      <c r="Q15" s="171">
        <f>'EF TGO AR5'!G16</f>
        <v>3.1132829444444439</v>
      </c>
      <c r="R15" s="169">
        <f t="shared" si="0"/>
        <v>0</v>
      </c>
      <c r="S15" s="170" t="e">
        <f t="shared" si="3"/>
        <v>#DIV/0!</v>
      </c>
      <c r="T15" s="170">
        <f t="shared" si="1"/>
        <v>0</v>
      </c>
      <c r="U15" s="5"/>
    </row>
    <row r="16" spans="1:35">
      <c r="A16" s="363"/>
      <c r="B16" s="4" t="s">
        <v>142</v>
      </c>
      <c r="C16" s="3" t="s">
        <v>37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69">
        <f t="shared" si="2"/>
        <v>0</v>
      </c>
      <c r="Q16" s="171">
        <f>'EF TGO AR5'!G10</f>
        <v>3.2454975640501518</v>
      </c>
      <c r="R16" s="169">
        <f t="shared" si="0"/>
        <v>0</v>
      </c>
      <c r="S16" s="170" t="e">
        <f t="shared" si="3"/>
        <v>#DIV/0!</v>
      </c>
      <c r="T16" s="170">
        <f t="shared" si="1"/>
        <v>0</v>
      </c>
      <c r="U16" s="5"/>
    </row>
    <row r="17" spans="1:22">
      <c r="A17" s="363"/>
      <c r="B17" s="4" t="s">
        <v>143</v>
      </c>
      <c r="C17" s="3" t="s">
        <v>37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69">
        <f t="shared" si="2"/>
        <v>0</v>
      </c>
      <c r="Q17" s="171">
        <f>'EF TGO AR5'!G9</f>
        <v>3.2197754046036304</v>
      </c>
      <c r="R17" s="169">
        <f t="shared" si="0"/>
        <v>0</v>
      </c>
      <c r="S17" s="170" t="e">
        <f t="shared" si="3"/>
        <v>#DIV/0!</v>
      </c>
      <c r="T17" s="170">
        <f t="shared" si="1"/>
        <v>0</v>
      </c>
      <c r="U17" s="5"/>
    </row>
    <row r="18" spans="1:22">
      <c r="A18" s="363"/>
      <c r="B18" s="4" t="s">
        <v>163</v>
      </c>
      <c r="C18" s="3" t="s">
        <v>37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69">
        <f t="shared" si="2"/>
        <v>0</v>
      </c>
      <c r="Q18" s="171">
        <f>'EF TGO AR5'!G29</f>
        <v>2.2373465599999998</v>
      </c>
      <c r="R18" s="169">
        <f t="shared" si="0"/>
        <v>0</v>
      </c>
      <c r="S18" s="170" t="e">
        <f t="shared" si="3"/>
        <v>#DIV/0!</v>
      </c>
      <c r="T18" s="170">
        <f t="shared" si="1"/>
        <v>0</v>
      </c>
      <c r="U18" s="5"/>
    </row>
    <row r="19" spans="1:22">
      <c r="A19" s="36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71"/>
      <c r="R19" s="169">
        <f t="shared" ref="R19:R22" si="4">P19*Q19/1000</f>
        <v>0</v>
      </c>
      <c r="S19" s="170" t="e">
        <f>R19/$R$23</f>
        <v>#DIV/0!</v>
      </c>
      <c r="T19" s="170">
        <f t="shared" si="1"/>
        <v>0</v>
      </c>
      <c r="U19" s="5"/>
    </row>
    <row r="20" spans="1:22">
      <c r="A20" s="36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71"/>
      <c r="R20" s="169">
        <f t="shared" si="4"/>
        <v>0</v>
      </c>
      <c r="S20" s="170" t="e">
        <f t="shared" si="3"/>
        <v>#DIV/0!</v>
      </c>
      <c r="T20" s="170">
        <f t="shared" si="1"/>
        <v>0</v>
      </c>
      <c r="U20" s="5"/>
    </row>
    <row r="21" spans="1:22">
      <c r="A21" s="36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71"/>
      <c r="R21" s="169">
        <f t="shared" si="4"/>
        <v>0</v>
      </c>
      <c r="S21" s="170" t="e">
        <f t="shared" si="3"/>
        <v>#DIV/0!</v>
      </c>
      <c r="T21" s="170">
        <f t="shared" si="1"/>
        <v>0</v>
      </c>
      <c r="U21" s="5"/>
    </row>
    <row r="22" spans="1:22">
      <c r="A22" s="36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72"/>
      <c r="R22" s="173">
        <f t="shared" si="4"/>
        <v>0</v>
      </c>
      <c r="S22" s="174" t="e">
        <f t="shared" si="3"/>
        <v>#DIV/0!</v>
      </c>
      <c r="T22" s="174">
        <f t="shared" si="1"/>
        <v>0</v>
      </c>
      <c r="U22" s="5"/>
    </row>
    <row r="23" spans="1:22">
      <c r="A23" s="364"/>
      <c r="B23" s="124"/>
      <c r="C23" s="132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82">
        <f>SUM(P10:P22)</f>
        <v>0</v>
      </c>
      <c r="Q23" s="125"/>
      <c r="R23" s="6">
        <f>SUM(R9:R22)</f>
        <v>0</v>
      </c>
      <c r="S23" s="55" t="e">
        <f>SUM(S9:S22)</f>
        <v>#DIV/0!</v>
      </c>
      <c r="T23" s="55"/>
    </row>
    <row r="24" spans="1:22" ht="20">
      <c r="A24" s="362" t="s">
        <v>13</v>
      </c>
      <c r="B24" s="133" t="s">
        <v>139</v>
      </c>
      <c r="C24" s="134" t="s">
        <v>91</v>
      </c>
      <c r="D24" s="167">
        <v>816750</v>
      </c>
      <c r="E24" s="167">
        <v>777420</v>
      </c>
      <c r="F24" s="167">
        <v>589140</v>
      </c>
      <c r="G24" s="167">
        <v>646380</v>
      </c>
      <c r="H24" s="167">
        <v>599670</v>
      </c>
      <c r="I24" s="167">
        <v>599670</v>
      </c>
      <c r="J24" s="167">
        <v>775170</v>
      </c>
      <c r="K24" s="167">
        <v>683100</v>
      </c>
      <c r="L24" s="167">
        <v>681570</v>
      </c>
      <c r="M24" s="167">
        <v>550710</v>
      </c>
      <c r="N24" s="167">
        <v>627120</v>
      </c>
      <c r="O24" s="167">
        <v>596880</v>
      </c>
      <c r="P24" s="168">
        <f>SUM(D24:O24)</f>
        <v>7943580</v>
      </c>
      <c r="Q24" s="11">
        <f>'EF TGO AR5'!G53</f>
        <v>0.49986399999999998</v>
      </c>
      <c r="R24" s="176">
        <f>P24*Q24/1000</f>
        <v>3970.7096731199999</v>
      </c>
      <c r="S24" s="130">
        <f>R24/$R$28</f>
        <v>1</v>
      </c>
      <c r="T24" s="130">
        <f>R24/$R$29</f>
        <v>1</v>
      </c>
      <c r="V24" s="12"/>
    </row>
    <row r="25" spans="1:22" ht="20">
      <c r="A25" s="363"/>
      <c r="B25" s="133"/>
      <c r="C25" s="13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8"/>
      <c r="Q25" s="13"/>
      <c r="R25" s="177">
        <f>P25*Q25/1000</f>
        <v>0</v>
      </c>
      <c r="S25" s="170">
        <f>R25/$R$28</f>
        <v>0</v>
      </c>
      <c r="T25" s="170">
        <f t="shared" ref="T25" si="5">R25/$R$29</f>
        <v>0</v>
      </c>
      <c r="U25" s="5"/>
      <c r="V25" s="14"/>
    </row>
    <row r="26" spans="1:22">
      <c r="A26" s="363"/>
      <c r="B26" s="10"/>
      <c r="C26" s="18"/>
      <c r="D26" s="13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3"/>
      <c r="R26" s="177">
        <f>P26*Q26/1000</f>
        <v>0</v>
      </c>
      <c r="S26" s="170">
        <f t="shared" ref="S26:S27" si="6">R26/$R$28</f>
        <v>0</v>
      </c>
      <c r="T26" s="170">
        <f>R26/$R$29</f>
        <v>0</v>
      </c>
    </row>
    <row r="27" spans="1:22">
      <c r="A27" s="363"/>
      <c r="B27" s="10"/>
      <c r="C27" s="136"/>
      <c r="D27" s="13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5"/>
      <c r="R27" s="177">
        <f>P27*Q27/1000</f>
        <v>0</v>
      </c>
      <c r="S27" s="174">
        <f t="shared" si="6"/>
        <v>0</v>
      </c>
      <c r="T27" s="174">
        <f>R27/$R$29</f>
        <v>0</v>
      </c>
      <c r="V27" s="16"/>
    </row>
    <row r="28" spans="1:22">
      <c r="A28" s="364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84">
        <f>SUM(P24:P27)</f>
        <v>7943580</v>
      </c>
      <c r="Q28" s="147"/>
      <c r="R28" s="9">
        <f>SUM(R24:R27)</f>
        <v>3970.7096731199999</v>
      </c>
      <c r="S28" s="56">
        <f>SUM(S24:S27)</f>
        <v>1</v>
      </c>
      <c r="T28" s="56"/>
    </row>
    <row r="29" spans="1:22"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10"/>
      <c r="R29" s="148">
        <f>R23+R28</f>
        <v>3970.7096731199999</v>
      </c>
      <c r="S29" s="149"/>
      <c r="T29" s="149">
        <f>SUM(T9:T22)+SUM(T24:T27)</f>
        <v>1</v>
      </c>
      <c r="U29" s="8"/>
    </row>
    <row r="30" spans="1:22" ht="20.25" customHeight="1">
      <c r="A30" s="361" t="s">
        <v>144</v>
      </c>
      <c r="B30" s="155" t="s">
        <v>145</v>
      </c>
      <c r="C30" s="156" t="s">
        <v>151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>
        <f>SUM(D30:O30)</f>
        <v>0</v>
      </c>
      <c r="Q30" s="157">
        <v>0.79479999999999995</v>
      </c>
      <c r="R30" s="129">
        <f t="shared" ref="R30:R35" si="7">P30*Q30/1000</f>
        <v>0</v>
      </c>
      <c r="S30" s="158"/>
      <c r="T30" s="158"/>
      <c r="U30" s="8"/>
    </row>
    <row r="31" spans="1:22">
      <c r="A31" s="361"/>
      <c r="B31" s="150" t="s">
        <v>146</v>
      </c>
      <c r="C31" s="151" t="s">
        <v>151</v>
      </c>
      <c r="D31" s="181">
        <v>57867</v>
      </c>
      <c r="E31" s="181">
        <v>65325</v>
      </c>
      <c r="F31" s="181">
        <v>76061</v>
      </c>
      <c r="G31" s="181">
        <v>65088</v>
      </c>
      <c r="H31" s="181">
        <v>74340</v>
      </c>
      <c r="I31" s="181">
        <v>60040</v>
      </c>
      <c r="J31" s="181">
        <v>60858</v>
      </c>
      <c r="K31" s="181">
        <v>66658</v>
      </c>
      <c r="L31" s="181">
        <v>62239</v>
      </c>
      <c r="M31" s="181">
        <v>80613</v>
      </c>
      <c r="N31" s="181">
        <v>88824</v>
      </c>
      <c r="O31" s="181">
        <v>96575</v>
      </c>
      <c r="P31" s="178">
        <f>SUM(D31:O31)</f>
        <v>854488</v>
      </c>
      <c r="Q31" s="152">
        <v>0.2843</v>
      </c>
      <c r="R31" s="129">
        <f t="shared" si="7"/>
        <v>242.93093839999997</v>
      </c>
      <c r="S31" s="154"/>
      <c r="T31" s="154"/>
      <c r="U31" s="8"/>
    </row>
    <row r="32" spans="1:22">
      <c r="A32" s="361"/>
      <c r="B32" s="150" t="s">
        <v>147</v>
      </c>
      <c r="C32" s="151" t="s">
        <v>151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>
        <f t="shared" ref="P32:P35" si="8">SUM(D32:O32)</f>
        <v>0</v>
      </c>
      <c r="Q32" s="152">
        <v>0.25750000000000001</v>
      </c>
      <c r="R32" s="129">
        <f t="shared" si="7"/>
        <v>0</v>
      </c>
      <c r="S32" s="154"/>
      <c r="T32" s="154"/>
      <c r="U32" s="8"/>
    </row>
    <row r="33" spans="1:21">
      <c r="A33" s="361"/>
      <c r="B33" s="150" t="s">
        <v>148</v>
      </c>
      <c r="C33" s="151" t="s">
        <v>151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>
        <f t="shared" si="8"/>
        <v>0</v>
      </c>
      <c r="Q33" s="152">
        <v>0.96970000000000001</v>
      </c>
      <c r="R33" s="129">
        <f t="shared" si="7"/>
        <v>0</v>
      </c>
      <c r="S33" s="154"/>
      <c r="T33" s="154"/>
      <c r="U33" s="8"/>
    </row>
    <row r="34" spans="1:21">
      <c r="A34" s="361"/>
      <c r="B34" s="150" t="s">
        <v>149</v>
      </c>
      <c r="C34" s="151" t="s">
        <v>151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>
        <f t="shared" si="8"/>
        <v>0</v>
      </c>
      <c r="Q34" s="152">
        <v>2.0676000000000001</v>
      </c>
      <c r="R34" s="129">
        <f t="shared" si="7"/>
        <v>0</v>
      </c>
      <c r="S34" s="154"/>
      <c r="T34" s="154"/>
      <c r="U34" s="8"/>
    </row>
    <row r="35" spans="1:21">
      <c r="A35" s="361"/>
      <c r="B35" s="159" t="s">
        <v>150</v>
      </c>
      <c r="C35" s="160" t="s">
        <v>151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>
        <f t="shared" si="8"/>
        <v>0</v>
      </c>
      <c r="Q35" s="161">
        <v>2.0432000000000001</v>
      </c>
      <c r="R35" s="129">
        <f t="shared" si="7"/>
        <v>0</v>
      </c>
      <c r="S35" s="162"/>
      <c r="T35" s="162"/>
      <c r="U35" s="8"/>
    </row>
    <row r="36" spans="1:21">
      <c r="A36" s="361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83">
        <f>SUM(P30:P35)</f>
        <v>854488</v>
      </c>
      <c r="Q36" s="142"/>
      <c r="R36" s="143">
        <f ca="1">SUM(R30:R36)</f>
        <v>242.93093839999997</v>
      </c>
      <c r="S36" s="144"/>
      <c r="T36" s="144"/>
      <c r="U36" s="8"/>
    </row>
    <row r="37" spans="1:21" ht="15" customHeight="1">
      <c r="A37" s="362" t="s">
        <v>162</v>
      </c>
      <c r="B37" s="187" t="s">
        <v>164</v>
      </c>
      <c r="C37" s="188" t="s">
        <v>36</v>
      </c>
      <c r="D37" s="189">
        <v>371141.35700000002</v>
      </c>
      <c r="E37" s="189">
        <v>409016.0036</v>
      </c>
      <c r="F37" s="189">
        <v>622361.37700000009</v>
      </c>
      <c r="G37" s="189">
        <v>432654.28619999997</v>
      </c>
      <c r="H37" s="189">
        <v>494714.99249999999</v>
      </c>
      <c r="I37" s="189">
        <v>676365.00260000001</v>
      </c>
      <c r="J37" s="189">
        <v>530472.20399999991</v>
      </c>
      <c r="K37" s="189">
        <v>805153.72987999988</v>
      </c>
      <c r="L37" s="189">
        <v>737702.15899999999</v>
      </c>
      <c r="M37" s="189">
        <v>736470.81799999997</v>
      </c>
      <c r="N37" s="189">
        <v>855460.598</v>
      </c>
      <c r="O37" s="189">
        <v>807936.21600000001</v>
      </c>
      <c r="P37" s="185">
        <f>SUM(D37:O37)</f>
        <v>7479448.7437800001</v>
      </c>
      <c r="Q37" s="7"/>
      <c r="R37" s="153"/>
      <c r="S37" s="154"/>
      <c r="T37" s="154"/>
      <c r="U37" s="8"/>
    </row>
    <row r="38" spans="1:21">
      <c r="A38" s="363"/>
      <c r="B38" s="15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>
        <f t="shared" ref="P38:P41" si="9">SUM(D38:O38)</f>
        <v>0</v>
      </c>
      <c r="Q38" s="7"/>
      <c r="R38" s="153"/>
      <c r="S38" s="154"/>
      <c r="T38" s="154"/>
      <c r="U38" s="8"/>
    </row>
    <row r="39" spans="1:21">
      <c r="A39" s="363"/>
      <c r="B39" s="15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t="shared" si="9"/>
        <v>0</v>
      </c>
      <c r="Q39" s="7"/>
      <c r="R39" s="153"/>
      <c r="S39" s="154"/>
      <c r="T39" s="154"/>
      <c r="U39" s="8"/>
    </row>
    <row r="40" spans="1:21">
      <c r="A40" s="363"/>
      <c r="B40" s="15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9"/>
        <v>0</v>
      </c>
      <c r="Q40" s="7"/>
      <c r="R40" s="153"/>
      <c r="S40" s="154"/>
      <c r="T40" s="154"/>
      <c r="U40" s="8"/>
    </row>
    <row r="41" spans="1:21">
      <c r="A41" s="363"/>
      <c r="B41" s="15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9"/>
        <v>0</v>
      </c>
      <c r="Q41" s="7"/>
      <c r="R41" s="153"/>
      <c r="S41" s="154"/>
      <c r="T41" s="154"/>
      <c r="U41" s="8"/>
    </row>
    <row r="42" spans="1:21">
      <c r="A42" s="364"/>
      <c r="B42" s="145"/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86">
        <f>SUM(P37:P41)</f>
        <v>7479448.7437800001</v>
      </c>
      <c r="Q42" s="141"/>
      <c r="R42" s="142"/>
      <c r="S42" s="144"/>
      <c r="T42" s="144"/>
      <c r="U42" s="8"/>
    </row>
    <row r="43" spans="1:21">
      <c r="A43" s="20"/>
      <c r="C43" s="11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0"/>
      <c r="S43" s="137"/>
      <c r="T43" s="137"/>
      <c r="U43" s="8"/>
    </row>
    <row r="44" spans="1:21" ht="20.5">
      <c r="A44" s="354" t="s">
        <v>3</v>
      </c>
      <c r="B44" s="355"/>
      <c r="C44" s="22"/>
      <c r="D44" s="165" t="s">
        <v>152</v>
      </c>
      <c r="E44" s="166"/>
      <c r="F44" s="166"/>
      <c r="G44" s="166"/>
      <c r="H44" s="166"/>
      <c r="I44" s="166"/>
      <c r="J44" s="22"/>
      <c r="K44" s="22"/>
      <c r="L44" s="22"/>
      <c r="M44" s="22"/>
      <c r="N44" s="22"/>
      <c r="O44" s="22"/>
      <c r="P44" s="22"/>
      <c r="Q44" s="19"/>
      <c r="R44" s="138"/>
      <c r="S44" s="138"/>
      <c r="T44" s="138"/>
      <c r="U44" s="23"/>
    </row>
    <row r="45" spans="1:21" ht="20">
      <c r="A45" s="2" t="s">
        <v>4</v>
      </c>
      <c r="B45" s="37" t="s">
        <v>80</v>
      </c>
      <c r="D45" s="166" t="s">
        <v>153</v>
      </c>
      <c r="F45" t="s">
        <v>161</v>
      </c>
      <c r="G45" s="166" t="s">
        <v>154</v>
      </c>
      <c r="H45" s="166"/>
      <c r="I45" s="166"/>
      <c r="R45" s="139"/>
      <c r="S45" s="139"/>
      <c r="T45" s="139"/>
    </row>
    <row r="46" spans="1:21" ht="20">
      <c r="A46" s="2" t="s">
        <v>6</v>
      </c>
      <c r="B46" s="2">
        <v>1</v>
      </c>
      <c r="D46" s="166" t="s">
        <v>155</v>
      </c>
      <c r="F46" t="s">
        <v>161</v>
      </c>
      <c r="G46" s="166" t="s">
        <v>156</v>
      </c>
      <c r="H46" s="166"/>
      <c r="I46" s="166"/>
      <c r="R46" s="139"/>
      <c r="S46" s="139"/>
      <c r="T46" s="139"/>
    </row>
    <row r="47" spans="1:21" ht="20">
      <c r="A47" s="2" t="s">
        <v>8</v>
      </c>
      <c r="B47" s="2">
        <v>28</v>
      </c>
      <c r="D47" s="166" t="s">
        <v>157</v>
      </c>
      <c r="F47" t="s">
        <v>161</v>
      </c>
      <c r="G47" s="166" t="s">
        <v>158</v>
      </c>
      <c r="H47" s="166"/>
      <c r="I47" s="166"/>
      <c r="R47" s="139"/>
      <c r="S47" s="139"/>
      <c r="T47" s="139"/>
    </row>
    <row r="48" spans="1:21" ht="20">
      <c r="A48" s="2" t="s">
        <v>9</v>
      </c>
      <c r="B48" s="2">
        <v>265</v>
      </c>
      <c r="D48" s="166" t="s">
        <v>159</v>
      </c>
      <c r="F48" t="s">
        <v>161</v>
      </c>
      <c r="G48" s="166" t="s">
        <v>160</v>
      </c>
      <c r="H48" s="166"/>
      <c r="I48" s="166"/>
      <c r="R48" s="139"/>
      <c r="S48" s="139"/>
      <c r="T48" s="139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sheetProtection algorithmName="SHA-512" hashValue="8/fAZGfoKzmyQmmFy5ba6EuZjYuhFKD1GtlZW8lCV0+rC6O6AHBiWcK+dR9m+sM8X0qu1VQxMkv7MekD+WehHQ==" saltValue="AMGTQsQyeyNx4jLdSi/Pbw==" spinCount="100000" sheet="1" objects="1" scenarios="1"/>
  <mergeCells count="32">
    <mergeCell ref="A44:B44"/>
    <mergeCell ref="S6:S8"/>
    <mergeCell ref="R3:T3"/>
    <mergeCell ref="R4:T4"/>
    <mergeCell ref="T6:T8"/>
    <mergeCell ref="A30:A36"/>
    <mergeCell ref="A37:A42"/>
    <mergeCell ref="A9:A23"/>
    <mergeCell ref="A24:A28"/>
    <mergeCell ref="C6:C8"/>
    <mergeCell ref="E7:E8"/>
    <mergeCell ref="F7:F8"/>
    <mergeCell ref="G7:G8"/>
    <mergeCell ref="H7:H8"/>
    <mergeCell ref="N7:N8"/>
    <mergeCell ref="O7:O8"/>
    <mergeCell ref="B1:Q2"/>
    <mergeCell ref="R1:T2"/>
    <mergeCell ref="A1:A4"/>
    <mergeCell ref="A5:T5"/>
    <mergeCell ref="A6:A8"/>
    <mergeCell ref="B6:B8"/>
    <mergeCell ref="D7:D8"/>
    <mergeCell ref="Q6:Q8"/>
    <mergeCell ref="R6:R7"/>
    <mergeCell ref="P6:P8"/>
    <mergeCell ref="D6:O6"/>
    <mergeCell ref="I7:I8"/>
    <mergeCell ref="J7:J8"/>
    <mergeCell ref="K7:K8"/>
    <mergeCell ref="L7:L8"/>
    <mergeCell ref="M7:M8"/>
  </mergeCells>
  <phoneticPr fontId="7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7"/>
  <sheetViews>
    <sheetView workbookViewId="0">
      <selection activeCell="G11" sqref="G11"/>
    </sheetView>
  </sheetViews>
  <sheetFormatPr defaultColWidth="9.08984375" defaultRowHeight="14.5"/>
  <cols>
    <col min="1" max="1" width="6.26953125" style="38" customWidth="1"/>
    <col min="2" max="2" width="34.36328125" style="38" customWidth="1"/>
    <col min="3" max="3" width="8" style="38" customWidth="1"/>
    <col min="4" max="7" width="14.26953125" style="38" customWidth="1"/>
    <col min="8" max="8" width="50.90625" style="38" customWidth="1"/>
    <col min="9" max="13" width="9.08984375" style="38"/>
    <col min="14" max="14" width="9.08984375" style="38" customWidth="1"/>
    <col min="15" max="15" width="9.08984375" style="38"/>
    <col min="16" max="16" width="63.7265625" style="38" bestFit="1" customWidth="1"/>
    <col min="17" max="17" width="6.08984375" style="38" bestFit="1" customWidth="1"/>
    <col min="18" max="18" width="30.08984375" style="38" customWidth="1"/>
    <col min="19" max="16384" width="9.08984375" style="38"/>
  </cols>
  <sheetData>
    <row r="2" spans="1:15" ht="16.5">
      <c r="A2" s="371"/>
      <c r="B2" s="372" t="s">
        <v>20</v>
      </c>
      <c r="C2" s="371" t="s">
        <v>21</v>
      </c>
      <c r="D2" s="373" t="s">
        <v>22</v>
      </c>
      <c r="E2" s="374"/>
      <c r="F2" s="374"/>
      <c r="G2" s="374"/>
      <c r="H2" s="372" t="s">
        <v>23</v>
      </c>
      <c r="J2" s="354" t="s">
        <v>3</v>
      </c>
      <c r="K2" s="370"/>
      <c r="L2" s="355"/>
    </row>
    <row r="3" spans="1:15" ht="15">
      <c r="A3" s="371"/>
      <c r="B3" s="372"/>
      <c r="C3" s="371"/>
      <c r="D3" s="58" t="s">
        <v>24</v>
      </c>
      <c r="E3" s="58" t="s">
        <v>25</v>
      </c>
      <c r="F3" s="58" t="s">
        <v>26</v>
      </c>
      <c r="G3" s="58" t="s">
        <v>27</v>
      </c>
      <c r="H3" s="372"/>
      <c r="J3" s="2" t="s">
        <v>4</v>
      </c>
      <c r="K3" s="37" t="s">
        <v>5</v>
      </c>
      <c r="L3" s="37" t="s">
        <v>80</v>
      </c>
    </row>
    <row r="4" spans="1:15" ht="15">
      <c r="A4" s="371"/>
      <c r="B4" s="372"/>
      <c r="C4" s="371"/>
      <c r="D4" s="58" t="s">
        <v>28</v>
      </c>
      <c r="E4" s="58" t="s">
        <v>29</v>
      </c>
      <c r="F4" s="58" t="s">
        <v>30</v>
      </c>
      <c r="G4" s="58" t="s">
        <v>76</v>
      </c>
      <c r="H4" s="372"/>
      <c r="J4" s="2" t="s">
        <v>6</v>
      </c>
      <c r="K4" s="2">
        <v>1</v>
      </c>
      <c r="L4" s="2">
        <v>1</v>
      </c>
    </row>
    <row r="5" spans="1:15">
      <c r="A5" s="59" t="s">
        <v>31</v>
      </c>
      <c r="C5" s="60"/>
      <c r="D5" s="60"/>
      <c r="E5" s="60"/>
      <c r="F5" s="60"/>
      <c r="G5" s="60"/>
      <c r="H5" s="39"/>
      <c r="J5" s="2" t="s">
        <v>8</v>
      </c>
      <c r="K5" s="2">
        <v>25</v>
      </c>
      <c r="L5" s="2">
        <v>28</v>
      </c>
    </row>
    <row r="6" spans="1:15">
      <c r="A6" s="40"/>
      <c r="B6" s="41" t="s">
        <v>32</v>
      </c>
      <c r="C6" s="40" t="s">
        <v>33</v>
      </c>
      <c r="D6" s="61">
        <f>D48*$G$48*10^-6</f>
        <v>5.7221999999999995E-2</v>
      </c>
      <c r="E6" s="61">
        <f>E48*$G$48*10^-6</f>
        <v>1.02E-6</v>
      </c>
      <c r="F6" s="61">
        <f>F48*$G$48*10^-6</f>
        <v>1.02E-7</v>
      </c>
      <c r="G6" s="62">
        <f>D6+(E6*$K$5)+(F6*$K$6)</f>
        <v>5.7277895999999995E-2</v>
      </c>
      <c r="H6" s="42" t="s">
        <v>34</v>
      </c>
      <c r="I6" s="70"/>
      <c r="J6" s="2" t="s">
        <v>9</v>
      </c>
      <c r="K6" s="2">
        <v>298</v>
      </c>
      <c r="L6" s="2">
        <v>265</v>
      </c>
      <c r="N6" s="71"/>
      <c r="O6" s="71"/>
    </row>
    <row r="7" spans="1:15">
      <c r="A7" s="40"/>
      <c r="B7" s="41" t="s">
        <v>32</v>
      </c>
      <c r="C7" s="40" t="s">
        <v>79</v>
      </c>
      <c r="D7" s="61">
        <f>D48/1000000</f>
        <v>5.6099999999999997E-2</v>
      </c>
      <c r="E7" s="61">
        <f t="shared" ref="E7" si="0">E48/1000000</f>
        <v>9.9999999999999995E-7</v>
      </c>
      <c r="F7" s="61">
        <f>F48/1000000</f>
        <v>1.0000000000000001E-7</v>
      </c>
      <c r="G7" s="62">
        <f t="shared" ref="G7:G17" si="1">D7+(E7*$K$5)+(F7*$K$6)</f>
        <v>5.6154799999999998E-2</v>
      </c>
      <c r="H7" s="42" t="s">
        <v>34</v>
      </c>
      <c r="I7" s="70"/>
      <c r="J7" s="2" t="s">
        <v>10</v>
      </c>
      <c r="K7" s="2">
        <v>22800</v>
      </c>
      <c r="L7" s="2">
        <v>23500</v>
      </c>
      <c r="N7" s="71"/>
      <c r="O7" s="71"/>
    </row>
    <row r="8" spans="1:15">
      <c r="A8" s="40"/>
      <c r="B8" s="41" t="s">
        <v>35</v>
      </c>
      <c r="C8" s="40" t="s">
        <v>36</v>
      </c>
      <c r="D8" s="61">
        <f>D49*$G$49*10^-6</f>
        <v>1.0574699999999999</v>
      </c>
      <c r="E8" s="61">
        <f t="shared" ref="E8:F8" si="2">E49*$G$49*10^-6</f>
        <v>1.047E-5</v>
      </c>
      <c r="F8" s="61">
        <f t="shared" si="2"/>
        <v>1.5705E-5</v>
      </c>
      <c r="G8" s="62">
        <f>D8+(E8*$K$5)+(F8*$K$6)</f>
        <v>1.0624118399999998</v>
      </c>
      <c r="H8" s="42" t="s">
        <v>34</v>
      </c>
      <c r="I8" s="70"/>
      <c r="J8" s="2" t="s">
        <v>11</v>
      </c>
      <c r="K8" s="2">
        <v>17200</v>
      </c>
      <c r="L8" s="2">
        <v>16100</v>
      </c>
      <c r="N8" s="71"/>
      <c r="O8" s="71"/>
    </row>
    <row r="9" spans="1:15">
      <c r="A9" s="40"/>
      <c r="B9" s="41" t="s">
        <v>81</v>
      </c>
      <c r="C9" s="40" t="s">
        <v>37</v>
      </c>
      <c r="D9" s="61">
        <f>D50*$G$50*10^-6</f>
        <v>3.2096984443713019</v>
      </c>
      <c r="E9" s="61">
        <f>E50*$G$50*10^-6</f>
        <v>1.2440691644850007E-4</v>
      </c>
      <c r="F9" s="61">
        <f>F50*$G$50*10^-6</f>
        <v>2.4881383289700012E-5</v>
      </c>
      <c r="G9" s="62">
        <f>D9+(E9*$K$5)+(F9*$K$6)</f>
        <v>3.2202232695028448</v>
      </c>
      <c r="H9" s="42" t="s">
        <v>85</v>
      </c>
      <c r="I9" s="70"/>
      <c r="J9" s="38" t="s">
        <v>88</v>
      </c>
      <c r="N9" s="71"/>
      <c r="O9" s="71"/>
    </row>
    <row r="10" spans="1:15">
      <c r="A10" s="40"/>
      <c r="B10" s="41" t="s">
        <v>84</v>
      </c>
      <c r="C10" s="40" t="s">
        <v>37</v>
      </c>
      <c r="D10" s="61">
        <f>D51*$G$51*10^-6</f>
        <v>3.2353401009425418</v>
      </c>
      <c r="E10" s="61">
        <f>E51*$G$51*10^-6</f>
        <v>1.2540077910630005E-4</v>
      </c>
      <c r="F10" s="61">
        <f>F51*$G$51*10^-6</f>
        <v>2.5080155821260009E-5</v>
      </c>
      <c r="G10" s="62">
        <f>D10+(E10*$K$5)+(F10*$K$6)</f>
        <v>3.2459490068549348</v>
      </c>
      <c r="H10" s="42" t="s">
        <v>85</v>
      </c>
      <c r="I10" s="70"/>
      <c r="N10" s="71"/>
      <c r="O10" s="71"/>
    </row>
    <row r="11" spans="1:15">
      <c r="A11" s="40"/>
      <c r="B11" s="41" t="s">
        <v>38</v>
      </c>
      <c r="C11" s="40" t="s">
        <v>37</v>
      </c>
      <c r="D11" s="61">
        <f>D52*$G$52*10^-6</f>
        <v>2.6987220000000001</v>
      </c>
      <c r="E11" s="61">
        <f t="shared" ref="E11:F11" si="3">E52*$G$52*10^-6</f>
        <v>1.0925999999999999E-4</v>
      </c>
      <c r="F11" s="61">
        <f t="shared" si="3"/>
        <v>2.1852E-5</v>
      </c>
      <c r="G11" s="62">
        <f>D11+(E11*$K$5)+(F11*$K$6)</f>
        <v>2.7079653960000001</v>
      </c>
      <c r="H11" s="42" t="s">
        <v>34</v>
      </c>
      <c r="I11" s="70"/>
      <c r="N11" s="71"/>
      <c r="O11" s="71"/>
    </row>
    <row r="12" spans="1:15">
      <c r="A12" s="40"/>
      <c r="B12" s="41" t="s">
        <v>39</v>
      </c>
      <c r="C12" s="40" t="s">
        <v>36</v>
      </c>
      <c r="D12" s="61">
        <f>D53*$G$53*10^-6</f>
        <v>3.0866199999999999</v>
      </c>
      <c r="E12" s="61">
        <f t="shared" ref="E12:F12" si="4">E53*$G$53*10^-6</f>
        <v>3.1399999999999998E-5</v>
      </c>
      <c r="F12" s="61">
        <f t="shared" si="4"/>
        <v>4.7099999999999993E-5</v>
      </c>
      <c r="G12" s="62">
        <f t="shared" si="1"/>
        <v>3.1014407999999998</v>
      </c>
      <c r="H12" s="42" t="s">
        <v>34</v>
      </c>
      <c r="I12" s="70"/>
      <c r="N12" s="71"/>
      <c r="O12" s="71"/>
    </row>
    <row r="13" spans="1:15">
      <c r="A13" s="40"/>
      <c r="B13" s="41" t="s">
        <v>40</v>
      </c>
      <c r="C13" s="40" t="s">
        <v>36</v>
      </c>
      <c r="D13" s="61">
        <f>D54*$G$54*10^-6</f>
        <v>2.534157</v>
      </c>
      <c r="E13" s="61">
        <f t="shared" ref="E13:F13" si="5">E54*$G$54*10^-6</f>
        <v>2.637E-5</v>
      </c>
      <c r="F13" s="61">
        <f t="shared" si="5"/>
        <v>3.9554999999999997E-5</v>
      </c>
      <c r="G13" s="62">
        <f t="shared" si="1"/>
        <v>2.5466036399999998</v>
      </c>
      <c r="H13" s="42" t="s">
        <v>34</v>
      </c>
      <c r="I13" s="70"/>
      <c r="N13" s="71"/>
      <c r="O13" s="71"/>
    </row>
    <row r="14" spans="1:15">
      <c r="A14" s="40"/>
      <c r="B14" s="41" t="s">
        <v>41</v>
      </c>
      <c r="C14" s="40" t="s">
        <v>37</v>
      </c>
      <c r="D14" s="61">
        <f>D55*$G$55*10^-6</f>
        <v>2.4688949999999998</v>
      </c>
      <c r="E14" s="61">
        <f t="shared" ref="E14:F14" si="6">E55*$G$55*10^-6</f>
        <v>1.0359E-4</v>
      </c>
      <c r="F14" s="61">
        <f t="shared" si="6"/>
        <v>2.0718000000000001E-5</v>
      </c>
      <c r="G14" s="62">
        <f t="shared" si="1"/>
        <v>2.4776587139999995</v>
      </c>
      <c r="H14" s="42" t="s">
        <v>34</v>
      </c>
      <c r="I14" s="70"/>
      <c r="N14" s="71"/>
      <c r="O14" s="71"/>
    </row>
    <row r="15" spans="1:15">
      <c r="A15" s="40"/>
      <c r="B15" s="41" t="s">
        <v>42</v>
      </c>
      <c r="C15" s="40" t="s">
        <v>37</v>
      </c>
      <c r="D15" s="61">
        <f>D56*$G$56*10^-6</f>
        <v>1.6797219999999999</v>
      </c>
      <c r="E15" s="61">
        <f t="shared" ref="E15:F15" si="7">E56*$G$56*10^-6</f>
        <v>2.6619999999999999E-5</v>
      </c>
      <c r="F15" s="61">
        <f t="shared" si="7"/>
        <v>2.6620000000000001E-6</v>
      </c>
      <c r="G15" s="62">
        <f t="shared" si="1"/>
        <v>1.6811807759999999</v>
      </c>
      <c r="H15" s="42" t="s">
        <v>34</v>
      </c>
      <c r="I15" s="70"/>
      <c r="N15" s="71"/>
      <c r="O15" s="71"/>
    </row>
    <row r="16" spans="1:15">
      <c r="A16" s="59"/>
      <c r="B16" s="41" t="s">
        <v>42</v>
      </c>
      <c r="C16" s="40" t="s">
        <v>36</v>
      </c>
      <c r="D16" s="61">
        <f>D15/0.54</f>
        <v>3.1105962962962961</v>
      </c>
      <c r="E16" s="61">
        <f t="shared" ref="E16:F16" si="8">E15/0.54</f>
        <v>4.9296296296296292E-5</v>
      </c>
      <c r="F16" s="61">
        <f t="shared" si="8"/>
        <v>4.9296296296296292E-6</v>
      </c>
      <c r="G16" s="62">
        <f t="shared" si="1"/>
        <v>3.1132977333333329</v>
      </c>
      <c r="H16" s="42" t="s">
        <v>86</v>
      </c>
      <c r="I16" s="70"/>
      <c r="N16" s="71"/>
      <c r="O16" s="71"/>
    </row>
    <row r="17" spans="1:15">
      <c r="A17" s="59"/>
      <c r="B17" s="41" t="s">
        <v>77</v>
      </c>
      <c r="C17" s="40" t="s">
        <v>37</v>
      </c>
      <c r="D17" s="61">
        <f>D57*$G$57*10^-6</f>
        <v>2.1815639999999998</v>
      </c>
      <c r="E17" s="61">
        <f t="shared" ref="E17:F17" si="9">E57*$G$57*10^-6</f>
        <v>9.4439999999999997E-5</v>
      </c>
      <c r="F17" s="61">
        <f t="shared" si="9"/>
        <v>1.8887999999999996E-5</v>
      </c>
      <c r="G17" s="62">
        <f t="shared" si="1"/>
        <v>2.1895536239999998</v>
      </c>
      <c r="H17" s="42" t="s">
        <v>34</v>
      </c>
      <c r="I17" s="70"/>
      <c r="N17" s="71"/>
      <c r="O17" s="71"/>
    </row>
    <row r="18" spans="1:15">
      <c r="A18" s="59"/>
      <c r="B18" s="41"/>
      <c r="C18" s="40"/>
      <c r="D18" s="61"/>
      <c r="E18" s="61"/>
      <c r="F18" s="61"/>
      <c r="G18" s="62"/>
      <c r="H18" s="42"/>
      <c r="I18" s="70"/>
      <c r="N18" s="71"/>
      <c r="O18" s="71"/>
    </row>
    <row r="19" spans="1:15">
      <c r="A19" s="59" t="s">
        <v>43</v>
      </c>
      <c r="B19" s="41"/>
      <c r="C19" s="40"/>
      <c r="D19" s="61"/>
      <c r="E19" s="61"/>
      <c r="F19" s="61"/>
      <c r="G19" s="62"/>
      <c r="H19" s="42"/>
      <c r="I19" s="70"/>
      <c r="N19" s="71"/>
      <c r="O19" s="71"/>
    </row>
    <row r="20" spans="1:15">
      <c r="A20" s="59"/>
      <c r="B20" s="41" t="s">
        <v>44</v>
      </c>
      <c r="C20" s="43" t="s">
        <v>37</v>
      </c>
      <c r="D20" s="61">
        <f>D63*$G$63*10^-6</f>
        <v>2.1815639999999998</v>
      </c>
      <c r="E20" s="61">
        <f>E63*$G$63*10^-6</f>
        <v>1.0388399999999999E-3</v>
      </c>
      <c r="F20" s="61">
        <f>F63*$G$63*10^-6</f>
        <v>1.0073600000000001E-4</v>
      </c>
      <c r="G20" s="62">
        <f t="shared" ref="G20:G26" si="10">D20+(E20*$K$5)+(F20*$K$6)</f>
        <v>2.2375543279999999</v>
      </c>
      <c r="H20" s="42" t="s">
        <v>45</v>
      </c>
      <c r="I20" s="70"/>
      <c r="N20" s="71"/>
      <c r="O20" s="71"/>
    </row>
    <row r="21" spans="1:15">
      <c r="A21" s="59"/>
      <c r="B21" s="41" t="s">
        <v>78</v>
      </c>
      <c r="C21" s="43" t="s">
        <v>37</v>
      </c>
      <c r="D21" s="61">
        <f>D64*$G$64*10^-6</f>
        <v>2.1815639999999998</v>
      </c>
      <c r="E21" s="61">
        <f t="shared" ref="E21:F21" si="11">E64*$G$64*10^-6</f>
        <v>7.8699999999999994E-4</v>
      </c>
      <c r="F21" s="61">
        <f t="shared" si="11"/>
        <v>2.5183999999999997E-4</v>
      </c>
      <c r="G21" s="62">
        <f t="shared" si="10"/>
        <v>2.2762873199999998</v>
      </c>
      <c r="H21" s="42" t="s">
        <v>45</v>
      </c>
      <c r="I21" s="70"/>
      <c r="N21" s="71"/>
      <c r="O21" s="71"/>
    </row>
    <row r="22" spans="1:15">
      <c r="A22" s="59"/>
      <c r="B22" s="41" t="s">
        <v>47</v>
      </c>
      <c r="C22" s="43" t="s">
        <v>37</v>
      </c>
      <c r="D22" s="61">
        <f>D65*$G$65*10^-6</f>
        <v>2.1815639999999998</v>
      </c>
      <c r="E22" s="61">
        <f t="shared" ref="E22:F22" si="12">E65*$G$65*10^-6</f>
        <v>1.1962399999999999E-4</v>
      </c>
      <c r="F22" s="61">
        <f t="shared" si="12"/>
        <v>1.7943599999999999E-4</v>
      </c>
      <c r="G22" s="62">
        <f t="shared" si="10"/>
        <v>2.2380265279999998</v>
      </c>
      <c r="H22" s="42" t="s">
        <v>45</v>
      </c>
      <c r="I22" s="70"/>
      <c r="N22" s="71"/>
      <c r="O22" s="71"/>
    </row>
    <row r="23" spans="1:15">
      <c r="A23" s="59"/>
      <c r="B23" s="41" t="s">
        <v>48</v>
      </c>
      <c r="C23" s="43" t="s">
        <v>37</v>
      </c>
      <c r="D23" s="61">
        <f>D66*$G$66*10^-6</f>
        <v>2.6987220000000001</v>
      </c>
      <c r="E23" s="61">
        <f t="shared" ref="E23:F23" si="13">E66*$G$66*10^-6</f>
        <v>1.4203800000000001E-4</v>
      </c>
      <c r="F23" s="61">
        <f t="shared" si="13"/>
        <v>1.4203800000000001E-4</v>
      </c>
      <c r="G23" s="62">
        <f t="shared" si="10"/>
        <v>2.7446002740000002</v>
      </c>
      <c r="H23" s="42" t="s">
        <v>45</v>
      </c>
      <c r="I23" s="70"/>
      <c r="N23" s="71"/>
      <c r="O23" s="71"/>
    </row>
    <row r="24" spans="1:15">
      <c r="A24" s="59"/>
      <c r="B24" s="41" t="s">
        <v>49</v>
      </c>
      <c r="C24" s="43" t="s">
        <v>36</v>
      </c>
      <c r="D24" s="61">
        <f>D67*$G$67*10^-6</f>
        <v>2.1261899999999998</v>
      </c>
      <c r="E24" s="61">
        <f t="shared" ref="E24:F24" si="14">E67*$G$67*10^-6</f>
        <v>3.4867999999999995E-3</v>
      </c>
      <c r="F24" s="61">
        <f t="shared" si="14"/>
        <v>1.1369999999999999E-4</v>
      </c>
      <c r="G24" s="62">
        <f>D24+(E24*$K$5)+(F24*$K$6)</f>
        <v>2.2472425999999999</v>
      </c>
      <c r="H24" s="42" t="s">
        <v>50</v>
      </c>
      <c r="I24" s="70"/>
      <c r="N24" s="71"/>
      <c r="O24" s="71"/>
    </row>
    <row r="25" spans="1:15">
      <c r="A25" s="59"/>
      <c r="B25" s="41" t="s">
        <v>51</v>
      </c>
      <c r="C25" s="43" t="s">
        <v>37</v>
      </c>
      <c r="D25" s="61">
        <f>D68*$G$68*10^-6</f>
        <v>1.6797219999999999</v>
      </c>
      <c r="E25" s="61">
        <f t="shared" ref="E25:F25" si="15">E68*$G$68*10^-6</f>
        <v>1.65044E-3</v>
      </c>
      <c r="F25" s="61">
        <f t="shared" si="15"/>
        <v>5.3240000000000002E-6</v>
      </c>
      <c r="G25" s="62">
        <f t="shared" si="10"/>
        <v>1.7225695519999999</v>
      </c>
      <c r="H25" s="42" t="s">
        <v>45</v>
      </c>
      <c r="I25" s="70"/>
      <c r="N25" s="71"/>
      <c r="O25" s="71"/>
    </row>
    <row r="26" spans="1:15">
      <c r="A26" s="59"/>
      <c r="B26" s="41" t="s">
        <v>51</v>
      </c>
      <c r="C26" s="40" t="s">
        <v>36</v>
      </c>
      <c r="D26" s="61">
        <f>D25/0.54</f>
        <v>3.1105962962962961</v>
      </c>
      <c r="E26" s="61">
        <f t="shared" ref="E26:F26" si="16">E25/0.54</f>
        <v>3.0563703703703703E-3</v>
      </c>
      <c r="F26" s="61">
        <f t="shared" si="16"/>
        <v>9.8592592592592585E-6</v>
      </c>
      <c r="G26" s="62">
        <f t="shared" si="10"/>
        <v>3.1899436148148146</v>
      </c>
      <c r="H26" s="42" t="s">
        <v>87</v>
      </c>
      <c r="I26" s="70"/>
      <c r="N26" s="71"/>
      <c r="O26" s="71"/>
    </row>
    <row r="27" spans="1:15">
      <c r="A27" s="59" t="s">
        <v>52</v>
      </c>
      <c r="B27" s="41"/>
      <c r="C27" s="40"/>
      <c r="D27" s="61"/>
      <c r="E27" s="61"/>
      <c r="F27" s="61"/>
      <c r="G27" s="62"/>
      <c r="H27" s="42"/>
      <c r="I27" s="70"/>
      <c r="N27" s="71"/>
      <c r="O27" s="71"/>
    </row>
    <row r="28" spans="1:15">
      <c r="A28" s="59"/>
      <c r="B28" s="44" t="s">
        <v>53</v>
      </c>
      <c r="C28" s="43"/>
      <c r="D28" s="61"/>
      <c r="E28" s="61"/>
      <c r="F28" s="61"/>
      <c r="G28" s="62"/>
      <c r="H28" s="42"/>
      <c r="I28" s="70"/>
      <c r="N28" s="71"/>
      <c r="O28" s="71"/>
    </row>
    <row r="29" spans="1:15">
      <c r="A29" s="59"/>
      <c r="B29" s="45" t="s">
        <v>54</v>
      </c>
      <c r="C29" s="43" t="s">
        <v>37</v>
      </c>
      <c r="D29" s="61">
        <f>D75*$G$75/(10^6)</f>
        <v>2.6987220000000001</v>
      </c>
      <c r="E29" s="61">
        <f t="shared" ref="E29:F29" si="17">E75*$G$75/(10^6)</f>
        <v>1.5114300000000004E-4</v>
      </c>
      <c r="F29" s="61">
        <f t="shared" si="17"/>
        <v>1.0416120000000001E-3</v>
      </c>
      <c r="G29" s="62">
        <f t="shared" ref="G29:G32" si="18">D29+(E29*$K$5)+(F29*$K$6)</f>
        <v>3.0129009510000002</v>
      </c>
      <c r="H29" s="42" t="s">
        <v>55</v>
      </c>
      <c r="I29" s="70"/>
      <c r="N29" s="71"/>
      <c r="O29" s="71"/>
    </row>
    <row r="30" spans="1:15">
      <c r="A30" s="59"/>
      <c r="B30" s="45" t="s">
        <v>56</v>
      </c>
      <c r="C30" s="43" t="s">
        <v>37</v>
      </c>
      <c r="D30" s="61">
        <f>D76*$G$76/(10^6)</f>
        <v>2.6987220000000001</v>
      </c>
      <c r="E30" s="61">
        <f t="shared" ref="E30:F30" si="19">E76*$G$76/(10^6)</f>
        <v>1.5114300000000004E-4</v>
      </c>
      <c r="F30" s="61">
        <f t="shared" si="19"/>
        <v>1.0416120000000001E-3</v>
      </c>
      <c r="G30" s="62">
        <f t="shared" si="18"/>
        <v>3.0129009510000002</v>
      </c>
      <c r="H30" s="42" t="s">
        <v>55</v>
      </c>
      <c r="I30" s="70"/>
      <c r="N30" s="71"/>
      <c r="O30" s="71"/>
    </row>
    <row r="31" spans="1:15">
      <c r="A31" s="59"/>
      <c r="B31" s="45" t="s">
        <v>57</v>
      </c>
      <c r="C31" s="43" t="s">
        <v>37</v>
      </c>
      <c r="D31" s="61">
        <f>D77*$G$77/(10^6)</f>
        <v>2.6987220000000001</v>
      </c>
      <c r="E31" s="61">
        <f t="shared" ref="E31:F31" si="20">E77*$G$77/(10^6)</f>
        <v>1.5114300000000004E-4</v>
      </c>
      <c r="F31" s="61">
        <f t="shared" si="20"/>
        <v>1.0416120000000001E-3</v>
      </c>
      <c r="G31" s="62">
        <f t="shared" si="18"/>
        <v>3.0129009510000002</v>
      </c>
      <c r="H31" s="42" t="s">
        <v>55</v>
      </c>
      <c r="I31" s="70"/>
      <c r="N31" s="71"/>
      <c r="O31" s="71"/>
    </row>
    <row r="32" spans="1:15">
      <c r="A32" s="59"/>
      <c r="B32" s="45" t="s">
        <v>58</v>
      </c>
      <c r="C32" s="43" t="s">
        <v>37</v>
      </c>
      <c r="D32" s="61">
        <f>D78*$G$78/(10^6)</f>
        <v>2.6987220000000001</v>
      </c>
      <c r="E32" s="61">
        <f t="shared" ref="E32:F32" si="21">E78*$G$78/(10^6)</f>
        <v>1.5114300000000004E-4</v>
      </c>
      <c r="F32" s="61">
        <f t="shared" si="21"/>
        <v>1.0416120000000001E-3</v>
      </c>
      <c r="G32" s="62">
        <f t="shared" si="18"/>
        <v>3.0129009510000002</v>
      </c>
      <c r="H32" s="42" t="s">
        <v>55</v>
      </c>
      <c r="I32" s="70"/>
      <c r="N32" s="71"/>
      <c r="O32" s="71"/>
    </row>
    <row r="33" spans="1:15">
      <c r="A33" s="59"/>
      <c r="B33" s="44" t="s">
        <v>59</v>
      </c>
      <c r="C33" s="43"/>
      <c r="D33" s="61"/>
      <c r="E33" s="61"/>
      <c r="F33" s="61"/>
      <c r="G33" s="62"/>
      <c r="H33" s="42"/>
      <c r="I33" s="70"/>
      <c r="N33" s="71"/>
      <c r="O33" s="71"/>
    </row>
    <row r="34" spans="1:15">
      <c r="A34" s="59"/>
      <c r="B34" s="45" t="s">
        <v>54</v>
      </c>
      <c r="C34" s="43" t="s">
        <v>37</v>
      </c>
      <c r="D34" s="61">
        <f>D80*$G$80/(10^6)</f>
        <v>2.1815639999999998</v>
      </c>
      <c r="E34" s="61">
        <f>E80*$G$80/(10^6)</f>
        <v>2.5184000000000001E-3</v>
      </c>
      <c r="F34" s="61">
        <f>F80*$G$80/(10^6)</f>
        <v>6.2960000000000007E-5</v>
      </c>
      <c r="G34" s="62">
        <f t="shared" ref="G34:G37" si="22">D34+(E34*$K$5)+(F34*$K$6)</f>
        <v>2.2632860799999999</v>
      </c>
      <c r="H34" s="42" t="s">
        <v>55</v>
      </c>
      <c r="I34" s="70"/>
      <c r="N34" s="71"/>
      <c r="O34" s="71"/>
    </row>
    <row r="35" spans="1:15">
      <c r="A35" s="39"/>
      <c r="B35" s="45" t="s">
        <v>56</v>
      </c>
      <c r="C35" s="43" t="s">
        <v>37</v>
      </c>
      <c r="D35" s="61">
        <f>D81*$G$81/(10^6)</f>
        <v>2.1815639999999998</v>
      </c>
      <c r="E35" s="61">
        <f t="shared" ref="E35:F35" si="23">E81*$G$81/(10^6)</f>
        <v>0</v>
      </c>
      <c r="F35" s="61">
        <f t="shared" si="23"/>
        <v>0</v>
      </c>
      <c r="G35" s="62">
        <f t="shared" si="22"/>
        <v>2.1815639999999998</v>
      </c>
      <c r="H35" s="42" t="s">
        <v>55</v>
      </c>
      <c r="I35" s="70"/>
      <c r="N35" s="71"/>
      <c r="O35" s="71"/>
    </row>
    <row r="36" spans="1:15">
      <c r="A36" s="39"/>
      <c r="B36" s="45" t="s">
        <v>57</v>
      </c>
      <c r="C36" s="43" t="s">
        <v>37</v>
      </c>
      <c r="D36" s="61">
        <f>D82*$G$82/(10^6)</f>
        <v>2.1815639999999998</v>
      </c>
      <c r="E36" s="61">
        <f t="shared" ref="E36:F36" si="24">E82*$G$82/(10^6)</f>
        <v>1.5740000000000001E-3</v>
      </c>
      <c r="F36" s="61">
        <f t="shared" si="24"/>
        <v>6.2960000000000007E-5</v>
      </c>
      <c r="G36" s="62">
        <f t="shared" si="22"/>
        <v>2.2396760800000002</v>
      </c>
      <c r="H36" s="42" t="s">
        <v>55</v>
      </c>
      <c r="I36" s="70"/>
      <c r="N36" s="71"/>
      <c r="O36" s="71"/>
    </row>
    <row r="37" spans="1:15">
      <c r="A37" s="39"/>
      <c r="B37" s="45" t="s">
        <v>58</v>
      </c>
      <c r="C37" s="43" t="s">
        <v>37</v>
      </c>
      <c r="D37" s="61">
        <f>D83*$G$83/(10^6)</f>
        <v>2.1815639999999998</v>
      </c>
      <c r="E37" s="61">
        <f t="shared" ref="E37:F37" si="25">E83*$G$83/(10^6)</f>
        <v>3.7775999999999999E-3</v>
      </c>
      <c r="F37" s="61">
        <f t="shared" si="25"/>
        <v>6.2960000000000007E-5</v>
      </c>
      <c r="G37" s="62">
        <f t="shared" si="22"/>
        <v>2.29476608</v>
      </c>
      <c r="H37" s="42" t="s">
        <v>55</v>
      </c>
      <c r="I37" s="70"/>
      <c r="N37" s="71"/>
      <c r="O37" s="71"/>
    </row>
    <row r="38" spans="1:15">
      <c r="A38" s="59"/>
      <c r="B38" s="44" t="s">
        <v>60</v>
      </c>
      <c r="C38" s="43"/>
      <c r="D38" s="61"/>
      <c r="E38" s="61"/>
      <c r="F38" s="61"/>
      <c r="G38" s="62"/>
      <c r="H38" s="42"/>
      <c r="I38" s="70"/>
      <c r="N38" s="71"/>
      <c r="O38" s="71"/>
    </row>
    <row r="39" spans="1:15">
      <c r="A39" s="59"/>
      <c r="B39" s="45" t="s">
        <v>54</v>
      </c>
      <c r="C39" s="43" t="s">
        <v>37</v>
      </c>
      <c r="D39" s="61">
        <f>D85*$G$85/(10^6)</f>
        <v>2.1815639999999998</v>
      </c>
      <c r="E39" s="61">
        <f t="shared" ref="E39:F39" si="26">E85*$G$85/(10^6)</f>
        <v>4.4072E-3</v>
      </c>
      <c r="F39" s="61">
        <f t="shared" si="26"/>
        <v>1.2592000000000001E-5</v>
      </c>
      <c r="G39" s="62">
        <f t="shared" ref="G39:G41" si="27">D39+(E39*$K$5)+(F39*$K$6)</f>
        <v>2.2954964160000002</v>
      </c>
      <c r="H39" s="42" t="s">
        <v>55</v>
      </c>
      <c r="I39" s="70"/>
      <c r="N39" s="71"/>
      <c r="O39" s="71"/>
    </row>
    <row r="40" spans="1:15">
      <c r="A40" s="39"/>
      <c r="B40" s="45" t="s">
        <v>56</v>
      </c>
      <c r="C40" s="43" t="s">
        <v>37</v>
      </c>
      <c r="D40" s="61">
        <f>D86*$G$86/(10^6)</f>
        <v>2.1815639999999998</v>
      </c>
      <c r="E40" s="61">
        <f t="shared" ref="E40:F40" si="28">E86*$G$86/(10^6)</f>
        <v>5.3516000000000006E-3</v>
      </c>
      <c r="F40" s="61">
        <f t="shared" si="28"/>
        <v>1.2592000000000001E-5</v>
      </c>
      <c r="G40" s="62">
        <f t="shared" si="27"/>
        <v>2.3191064159999999</v>
      </c>
      <c r="H40" s="42" t="s">
        <v>55</v>
      </c>
      <c r="I40" s="70"/>
      <c r="N40" s="71"/>
      <c r="O40" s="71"/>
    </row>
    <row r="41" spans="1:15">
      <c r="A41" s="39"/>
      <c r="B41" s="45" t="s">
        <v>57</v>
      </c>
      <c r="C41" s="43" t="s">
        <v>37</v>
      </c>
      <c r="D41" s="61">
        <f>D87*$G$87/(10^6)</f>
        <v>2.1815639999999998</v>
      </c>
      <c r="E41" s="61">
        <f t="shared" ref="E41:F41" si="29">E87*$G$87/(10^6)</f>
        <v>4.0924000000000004E-3</v>
      </c>
      <c r="F41" s="61">
        <f t="shared" si="29"/>
        <v>1.2592000000000001E-5</v>
      </c>
      <c r="G41" s="62">
        <f t="shared" si="27"/>
        <v>2.2876264160000002</v>
      </c>
      <c r="H41" s="42" t="s">
        <v>55</v>
      </c>
      <c r="I41" s="70"/>
      <c r="N41" s="71"/>
      <c r="O41" s="71"/>
    </row>
    <row r="42" spans="1:15">
      <c r="A42" s="39"/>
      <c r="B42" s="45" t="s">
        <v>58</v>
      </c>
      <c r="C42" s="43" t="s">
        <v>37</v>
      </c>
      <c r="D42" s="61">
        <f>D88*$G$88/(10^6)</f>
        <v>2.1815639999999998</v>
      </c>
      <c r="E42" s="61">
        <f t="shared" ref="E42" si="30">E88*$G$88/(10^6)</f>
        <v>5.6663999999999994E-3</v>
      </c>
      <c r="F42" s="61">
        <f>F88*$G$88/(10^6)</f>
        <v>1.2592000000000001E-5</v>
      </c>
      <c r="G42" s="62">
        <f>D42+(E42*$K$5)+(F42*$K$6)</f>
        <v>2.3269764159999999</v>
      </c>
      <c r="H42" s="42" t="s">
        <v>55</v>
      </c>
      <c r="I42" s="70"/>
      <c r="N42" s="71"/>
      <c r="O42" s="71"/>
    </row>
    <row r="43" spans="1:15">
      <c r="B43" s="63"/>
      <c r="C43" s="63"/>
      <c r="D43" s="64"/>
      <c r="E43" s="64"/>
      <c r="F43" s="64"/>
      <c r="G43" s="48"/>
    </row>
    <row r="44" spans="1:15" s="47" customFormat="1">
      <c r="A44" s="46" t="s">
        <v>31</v>
      </c>
      <c r="B44" s="65"/>
      <c r="C44" s="65"/>
      <c r="D44" s="66"/>
      <c r="E44" s="67"/>
      <c r="F44" s="66"/>
      <c r="G44" s="68"/>
    </row>
    <row r="45" spans="1:15">
      <c r="D45" s="48"/>
      <c r="E45" s="49" t="s">
        <v>61</v>
      </c>
      <c r="F45" s="49"/>
      <c r="G45" s="49" t="s">
        <v>62</v>
      </c>
    </row>
    <row r="46" spans="1:15" ht="14.25" customHeight="1">
      <c r="B46" s="41"/>
      <c r="C46" s="40"/>
      <c r="D46" s="365" t="s">
        <v>63</v>
      </c>
      <c r="E46" s="365"/>
      <c r="F46" s="365"/>
      <c r="G46" s="50" t="s">
        <v>64</v>
      </c>
    </row>
    <row r="47" spans="1:15">
      <c r="B47" s="41"/>
      <c r="C47" s="40" t="s">
        <v>65</v>
      </c>
      <c r="D47" s="57" t="s">
        <v>6</v>
      </c>
      <c r="E47" s="40" t="s">
        <v>8</v>
      </c>
      <c r="F47" s="40" t="s">
        <v>9</v>
      </c>
      <c r="G47" s="50" t="s">
        <v>66</v>
      </c>
    </row>
    <row r="48" spans="1:15">
      <c r="B48" s="41" t="s">
        <v>32</v>
      </c>
      <c r="C48" s="40" t="s">
        <v>33</v>
      </c>
      <c r="D48" s="51">
        <v>56100</v>
      </c>
      <c r="E48" s="40">
        <v>1</v>
      </c>
      <c r="F48" s="40">
        <v>0.1</v>
      </c>
      <c r="G48" s="52">
        <v>1.02</v>
      </c>
      <c r="H48" s="38" t="s">
        <v>67</v>
      </c>
    </row>
    <row r="49" spans="1:8">
      <c r="B49" s="41" t="s">
        <v>35</v>
      </c>
      <c r="C49" s="40" t="s">
        <v>36</v>
      </c>
      <c r="D49" s="51">
        <v>101000</v>
      </c>
      <c r="E49" s="40">
        <v>1</v>
      </c>
      <c r="F49" s="40">
        <v>1.5</v>
      </c>
      <c r="G49" s="52">
        <v>10.47</v>
      </c>
    </row>
    <row r="50" spans="1:8">
      <c r="B50" s="41" t="s">
        <v>81</v>
      </c>
      <c r="C50" s="40" t="s">
        <v>37</v>
      </c>
      <c r="D50" s="51">
        <v>77400</v>
      </c>
      <c r="E50" s="40">
        <v>3</v>
      </c>
      <c r="F50" s="40">
        <v>0.6</v>
      </c>
      <c r="G50" s="74">
        <v>41.468972149500026</v>
      </c>
      <c r="H50" s="38" t="s">
        <v>69</v>
      </c>
    </row>
    <row r="51" spans="1:8">
      <c r="B51" s="41" t="s">
        <v>84</v>
      </c>
      <c r="C51" s="40" t="s">
        <v>37</v>
      </c>
      <c r="D51" s="51">
        <v>77400</v>
      </c>
      <c r="E51" s="40">
        <v>3</v>
      </c>
      <c r="F51" s="40">
        <v>0.6</v>
      </c>
      <c r="G51" s="74">
        <v>41.800259702100021</v>
      </c>
      <c r="H51" s="38" t="s">
        <v>69</v>
      </c>
    </row>
    <row r="52" spans="1:8">
      <c r="B52" s="41" t="s">
        <v>38</v>
      </c>
      <c r="C52" s="40" t="s">
        <v>37</v>
      </c>
      <c r="D52" s="51">
        <v>74100</v>
      </c>
      <c r="E52" s="40">
        <v>3</v>
      </c>
      <c r="F52" s="40">
        <v>0.6</v>
      </c>
      <c r="G52" s="52">
        <v>36.42</v>
      </c>
    </row>
    <row r="53" spans="1:8">
      <c r="B53" s="41" t="s">
        <v>39</v>
      </c>
      <c r="C53" s="40" t="s">
        <v>36</v>
      </c>
      <c r="D53" s="51">
        <v>98300</v>
      </c>
      <c r="E53" s="40">
        <v>1</v>
      </c>
      <c r="F53" s="40">
        <v>1.5</v>
      </c>
      <c r="G53" s="52">
        <v>31.4</v>
      </c>
    </row>
    <row r="54" spans="1:8">
      <c r="B54" s="41" t="s">
        <v>40</v>
      </c>
      <c r="C54" s="40" t="s">
        <v>36</v>
      </c>
      <c r="D54" s="51">
        <v>96100</v>
      </c>
      <c r="E54" s="40">
        <v>1</v>
      </c>
      <c r="F54" s="40">
        <v>1.5</v>
      </c>
      <c r="G54" s="52">
        <v>26.37</v>
      </c>
    </row>
    <row r="55" spans="1:8">
      <c r="B55" s="41" t="s">
        <v>41</v>
      </c>
      <c r="C55" s="40" t="s">
        <v>37</v>
      </c>
      <c r="D55" s="51">
        <v>71500</v>
      </c>
      <c r="E55" s="40">
        <v>3</v>
      </c>
      <c r="F55" s="40">
        <v>0.6</v>
      </c>
      <c r="G55" s="52">
        <v>34.53</v>
      </c>
    </row>
    <row r="56" spans="1:8">
      <c r="B56" s="41" t="s">
        <v>42</v>
      </c>
      <c r="C56" s="40" t="s">
        <v>37</v>
      </c>
      <c r="D56" s="51">
        <v>63100</v>
      </c>
      <c r="E56" s="40">
        <v>1</v>
      </c>
      <c r="F56" s="40">
        <v>0.1</v>
      </c>
      <c r="G56" s="52">
        <v>26.62</v>
      </c>
    </row>
    <row r="57" spans="1:8">
      <c r="B57" s="41" t="s">
        <v>77</v>
      </c>
      <c r="C57" s="40" t="s">
        <v>37</v>
      </c>
      <c r="D57" s="51">
        <v>69300</v>
      </c>
      <c r="E57" s="40">
        <v>3</v>
      </c>
      <c r="F57" s="40">
        <v>0.6</v>
      </c>
      <c r="G57" s="52">
        <f>G63</f>
        <v>31.48</v>
      </c>
    </row>
    <row r="58" spans="1:8">
      <c r="D58" s="48"/>
      <c r="E58" s="48"/>
      <c r="F58" s="48"/>
      <c r="G58" s="53"/>
    </row>
    <row r="59" spans="1:8" s="47" customFormat="1">
      <c r="A59" s="46" t="s">
        <v>43</v>
      </c>
      <c r="B59" s="65"/>
      <c r="C59" s="65"/>
      <c r="D59" s="66"/>
      <c r="E59" s="67"/>
      <c r="F59" s="66"/>
      <c r="G59" s="68"/>
    </row>
    <row r="60" spans="1:8">
      <c r="D60" s="366" t="s">
        <v>61</v>
      </c>
      <c r="E60" s="366"/>
      <c r="F60" s="366"/>
      <c r="G60" s="49" t="s">
        <v>62</v>
      </c>
    </row>
    <row r="61" spans="1:8">
      <c r="B61" s="41"/>
      <c r="C61" s="39"/>
      <c r="D61" s="367" t="s">
        <v>63</v>
      </c>
      <c r="E61" s="368"/>
      <c r="F61" s="369"/>
      <c r="G61" s="50" t="s">
        <v>64</v>
      </c>
    </row>
    <row r="62" spans="1:8">
      <c r="B62" s="41"/>
      <c r="C62" s="43" t="s">
        <v>65</v>
      </c>
      <c r="D62" s="40" t="s">
        <v>6</v>
      </c>
      <c r="E62" s="57" t="s">
        <v>8</v>
      </c>
      <c r="F62" s="40" t="s">
        <v>9</v>
      </c>
      <c r="G62" s="50" t="s">
        <v>66</v>
      </c>
    </row>
    <row r="63" spans="1:8">
      <c r="B63" s="41" t="s">
        <v>44</v>
      </c>
      <c r="C63" s="43" t="s">
        <v>37</v>
      </c>
      <c r="D63" s="40">
        <v>69300</v>
      </c>
      <c r="E63" s="51">
        <v>33</v>
      </c>
      <c r="F63" s="40">
        <v>3.2</v>
      </c>
      <c r="G63" s="52">
        <v>31.48</v>
      </c>
      <c r="H63" s="38" t="s">
        <v>68</v>
      </c>
    </row>
    <row r="64" spans="1:8">
      <c r="B64" s="41" t="s">
        <v>46</v>
      </c>
      <c r="C64" s="43" t="s">
        <v>37</v>
      </c>
      <c r="D64" s="40">
        <v>69300</v>
      </c>
      <c r="E64" s="51">
        <v>25</v>
      </c>
      <c r="F64" s="40">
        <v>8</v>
      </c>
      <c r="G64" s="52">
        <v>31.48</v>
      </c>
    </row>
    <row r="65" spans="1:8">
      <c r="B65" s="41" t="s">
        <v>47</v>
      </c>
      <c r="C65" s="43" t="s">
        <v>37</v>
      </c>
      <c r="D65" s="40">
        <v>69300</v>
      </c>
      <c r="E65" s="51">
        <v>3.8</v>
      </c>
      <c r="F65" s="40">
        <v>5.7</v>
      </c>
      <c r="G65" s="52">
        <v>31.48</v>
      </c>
    </row>
    <row r="66" spans="1:8">
      <c r="B66" s="41" t="s">
        <v>48</v>
      </c>
      <c r="C66" s="43" t="s">
        <v>37</v>
      </c>
      <c r="D66" s="40">
        <v>74100</v>
      </c>
      <c r="E66" s="51">
        <v>3.9</v>
      </c>
      <c r="F66" s="40">
        <v>3.9</v>
      </c>
      <c r="G66" s="52">
        <f>G52</f>
        <v>36.42</v>
      </c>
    </row>
    <row r="67" spans="1:8">
      <c r="B67" s="41" t="s">
        <v>49</v>
      </c>
      <c r="C67" s="43" t="s">
        <v>36</v>
      </c>
      <c r="D67" s="40">
        <v>56100</v>
      </c>
      <c r="E67" s="51">
        <v>92</v>
      </c>
      <c r="F67" s="40">
        <v>3</v>
      </c>
      <c r="G67" s="52">
        <v>37.9</v>
      </c>
      <c r="H67" s="38" t="s">
        <v>69</v>
      </c>
    </row>
    <row r="68" spans="1:8">
      <c r="B68" s="41" t="s">
        <v>51</v>
      </c>
      <c r="C68" s="43" t="s">
        <v>37</v>
      </c>
      <c r="D68" s="40">
        <v>63100</v>
      </c>
      <c r="E68" s="51">
        <v>62</v>
      </c>
      <c r="F68" s="40">
        <v>0.2</v>
      </c>
      <c r="G68" s="52">
        <f>G56</f>
        <v>26.62</v>
      </c>
    </row>
    <row r="69" spans="1:8">
      <c r="D69" s="48"/>
      <c r="E69" s="48"/>
      <c r="F69" s="48"/>
      <c r="G69" s="48"/>
    </row>
    <row r="70" spans="1:8" s="47" customFormat="1">
      <c r="A70" s="46" t="s">
        <v>70</v>
      </c>
      <c r="B70" s="65"/>
      <c r="C70" s="65"/>
      <c r="D70" s="66"/>
      <c r="E70" s="67"/>
      <c r="F70" s="66"/>
      <c r="G70" s="68"/>
    </row>
    <row r="71" spans="1:8">
      <c r="D71" s="366" t="s">
        <v>61</v>
      </c>
      <c r="E71" s="366"/>
      <c r="F71" s="366"/>
      <c r="G71" s="49" t="s">
        <v>62</v>
      </c>
    </row>
    <row r="72" spans="1:8">
      <c r="B72" s="41"/>
      <c r="C72" s="39"/>
      <c r="D72" s="367" t="s">
        <v>63</v>
      </c>
      <c r="E72" s="368"/>
      <c r="F72" s="369"/>
      <c r="G72" s="50" t="s">
        <v>64</v>
      </c>
    </row>
    <row r="73" spans="1:8">
      <c r="B73" s="41"/>
      <c r="C73" s="43" t="s">
        <v>65</v>
      </c>
      <c r="D73" s="40" t="s">
        <v>6</v>
      </c>
      <c r="E73" s="57" t="s">
        <v>8</v>
      </c>
      <c r="F73" s="40" t="s">
        <v>9</v>
      </c>
      <c r="G73" s="50" t="s">
        <v>66</v>
      </c>
    </row>
    <row r="74" spans="1:8">
      <c r="B74" s="44" t="s">
        <v>53</v>
      </c>
      <c r="C74" s="43"/>
      <c r="D74" s="40"/>
      <c r="E74" s="51"/>
      <c r="F74" s="40"/>
      <c r="G74" s="52"/>
    </row>
    <row r="75" spans="1:8">
      <c r="B75" s="45" t="s">
        <v>54</v>
      </c>
      <c r="C75" s="43" t="s">
        <v>37</v>
      </c>
      <c r="D75" s="40">
        <v>74100</v>
      </c>
      <c r="E75" s="51">
        <v>4.1500000000000004</v>
      </c>
      <c r="F75" s="40">
        <v>28.6</v>
      </c>
      <c r="G75" s="52">
        <v>36.42</v>
      </c>
    </row>
    <row r="76" spans="1:8">
      <c r="B76" s="45" t="s">
        <v>56</v>
      </c>
      <c r="C76" s="43" t="s">
        <v>37</v>
      </c>
      <c r="D76" s="40">
        <v>74100</v>
      </c>
      <c r="E76" s="51">
        <v>4.1500000000000004</v>
      </c>
      <c r="F76" s="40">
        <v>28.6</v>
      </c>
      <c r="G76" s="52">
        <v>36.42</v>
      </c>
    </row>
    <row r="77" spans="1:8">
      <c r="B77" s="45" t="s">
        <v>57</v>
      </c>
      <c r="C77" s="43" t="s">
        <v>37</v>
      </c>
      <c r="D77" s="40">
        <v>74100</v>
      </c>
      <c r="E77" s="51">
        <v>4.1500000000000004</v>
      </c>
      <c r="F77" s="40">
        <v>28.6</v>
      </c>
      <c r="G77" s="52">
        <v>36.42</v>
      </c>
    </row>
    <row r="78" spans="1:8">
      <c r="B78" s="45" t="s">
        <v>58</v>
      </c>
      <c r="C78" s="43" t="s">
        <v>37</v>
      </c>
      <c r="D78" s="40">
        <v>74100</v>
      </c>
      <c r="E78" s="51">
        <v>4.1500000000000004</v>
      </c>
      <c r="F78" s="40">
        <v>28.6</v>
      </c>
      <c r="G78" s="52">
        <v>36.42</v>
      </c>
    </row>
    <row r="79" spans="1:8">
      <c r="B79" s="44" t="s">
        <v>59</v>
      </c>
      <c r="C79" s="43"/>
      <c r="D79" s="40"/>
      <c r="E79" s="51"/>
      <c r="F79" s="40"/>
      <c r="G79" s="52"/>
    </row>
    <row r="80" spans="1:8">
      <c r="B80" s="45" t="s">
        <v>54</v>
      </c>
      <c r="C80" s="43" t="s">
        <v>37</v>
      </c>
      <c r="D80" s="52">
        <v>69300</v>
      </c>
      <c r="E80" s="52">
        <v>80</v>
      </c>
      <c r="F80" s="52">
        <v>2</v>
      </c>
      <c r="G80" s="52">
        <v>31.48</v>
      </c>
    </row>
    <row r="81" spans="2:7">
      <c r="B81" s="45" t="s">
        <v>56</v>
      </c>
      <c r="C81" s="43" t="s">
        <v>37</v>
      </c>
      <c r="D81" s="52">
        <v>69300</v>
      </c>
      <c r="E81" s="52"/>
      <c r="F81" s="52"/>
      <c r="G81" s="52">
        <v>31.48</v>
      </c>
    </row>
    <row r="82" spans="2:7">
      <c r="B82" s="45" t="s">
        <v>57</v>
      </c>
      <c r="C82" s="43" t="s">
        <v>37</v>
      </c>
      <c r="D82" s="52">
        <v>69300</v>
      </c>
      <c r="E82" s="52">
        <v>50</v>
      </c>
      <c r="F82" s="52">
        <v>2</v>
      </c>
      <c r="G82" s="52">
        <v>31.48</v>
      </c>
    </row>
    <row r="83" spans="2:7">
      <c r="B83" s="45" t="s">
        <v>58</v>
      </c>
      <c r="C83" s="43" t="s">
        <v>37</v>
      </c>
      <c r="D83" s="52">
        <v>69300</v>
      </c>
      <c r="E83" s="52">
        <v>120</v>
      </c>
      <c r="F83" s="52">
        <v>2</v>
      </c>
      <c r="G83" s="52">
        <v>31.48</v>
      </c>
    </row>
    <row r="84" spans="2:7">
      <c r="B84" s="44" t="s">
        <v>60</v>
      </c>
      <c r="C84" s="39"/>
      <c r="D84" s="54"/>
      <c r="E84" s="54"/>
      <c r="F84" s="54"/>
      <c r="G84" s="54"/>
    </row>
    <row r="85" spans="2:7">
      <c r="B85" s="45" t="s">
        <v>54</v>
      </c>
      <c r="C85" s="43" t="s">
        <v>37</v>
      </c>
      <c r="D85" s="52">
        <v>69300</v>
      </c>
      <c r="E85" s="52">
        <v>140</v>
      </c>
      <c r="F85" s="52">
        <v>0.4</v>
      </c>
      <c r="G85" s="52">
        <v>31.48</v>
      </c>
    </row>
    <row r="86" spans="2:7">
      <c r="B86" s="45" t="s">
        <v>56</v>
      </c>
      <c r="C86" s="43" t="s">
        <v>37</v>
      </c>
      <c r="D86" s="52">
        <v>69300</v>
      </c>
      <c r="E86" s="52">
        <v>170</v>
      </c>
      <c r="F86" s="52">
        <v>0.4</v>
      </c>
      <c r="G86" s="52">
        <v>31.48</v>
      </c>
    </row>
    <row r="87" spans="2:7">
      <c r="B87" s="45" t="s">
        <v>57</v>
      </c>
      <c r="C87" s="43" t="s">
        <v>37</v>
      </c>
      <c r="D87" s="52">
        <v>69300</v>
      </c>
      <c r="E87" s="52">
        <v>130</v>
      </c>
      <c r="F87" s="52">
        <v>0.4</v>
      </c>
      <c r="G87" s="52">
        <v>31.48</v>
      </c>
    </row>
    <row r="88" spans="2:7">
      <c r="B88" s="45" t="s">
        <v>58</v>
      </c>
      <c r="C88" s="43" t="s">
        <v>37</v>
      </c>
      <c r="D88" s="52">
        <v>69300</v>
      </c>
      <c r="E88" s="52">
        <v>180</v>
      </c>
      <c r="F88" s="52">
        <v>0.4</v>
      </c>
      <c r="G88" s="52">
        <v>31.48</v>
      </c>
    </row>
    <row r="89" spans="2:7">
      <c r="D89" s="48"/>
      <c r="E89" s="48"/>
      <c r="F89" s="48"/>
      <c r="G89" s="48"/>
    </row>
    <row r="90" spans="2:7">
      <c r="D90" s="48"/>
      <c r="E90" s="48"/>
      <c r="F90" s="48"/>
      <c r="G90" s="48"/>
    </row>
    <row r="91" spans="2:7">
      <c r="D91" s="48"/>
      <c r="E91" s="48"/>
      <c r="F91" s="48"/>
      <c r="G91" s="48"/>
    </row>
    <row r="92" spans="2:7">
      <c r="D92" s="48"/>
      <c r="E92" s="48"/>
      <c r="F92" s="48"/>
      <c r="G92" s="48"/>
    </row>
    <row r="93" spans="2:7">
      <c r="D93" s="48"/>
      <c r="E93" s="48"/>
      <c r="F93" s="48"/>
      <c r="G93" s="48"/>
    </row>
    <row r="94" spans="2:7">
      <c r="D94" s="48"/>
      <c r="E94" s="48"/>
      <c r="F94" s="48"/>
      <c r="G94" s="48"/>
    </row>
    <row r="95" spans="2:7">
      <c r="D95" s="48"/>
      <c r="E95" s="48"/>
      <c r="F95" s="48"/>
      <c r="G95" s="48"/>
    </row>
    <row r="96" spans="2:7">
      <c r="D96" s="48"/>
      <c r="E96" s="48"/>
      <c r="F96" s="48"/>
      <c r="G96" s="48"/>
    </row>
    <row r="97" spans="4:7">
      <c r="D97" s="48"/>
      <c r="E97" s="48"/>
      <c r="F97" s="48"/>
      <c r="G97" s="48"/>
    </row>
    <row r="98" spans="4:7">
      <c r="D98" s="48"/>
      <c r="E98" s="48"/>
      <c r="F98" s="48"/>
      <c r="G98" s="48"/>
    </row>
    <row r="99" spans="4:7">
      <c r="D99" s="48"/>
      <c r="E99" s="48"/>
      <c r="F99" s="48"/>
      <c r="G99" s="48"/>
    </row>
    <row r="100" spans="4:7">
      <c r="D100" s="48"/>
      <c r="E100" s="48"/>
      <c r="F100" s="48"/>
      <c r="G100" s="48"/>
    </row>
    <row r="101" spans="4:7">
      <c r="D101" s="48"/>
      <c r="E101" s="48"/>
      <c r="F101" s="48"/>
      <c r="G101" s="48"/>
    </row>
    <row r="102" spans="4:7">
      <c r="D102" s="48"/>
      <c r="E102" s="48"/>
      <c r="F102" s="48"/>
      <c r="G102" s="48"/>
    </row>
    <row r="103" spans="4:7">
      <c r="D103" s="48"/>
      <c r="E103" s="48"/>
      <c r="F103" s="48"/>
      <c r="G103" s="48"/>
    </row>
    <row r="104" spans="4:7">
      <c r="D104" s="48"/>
      <c r="E104" s="48"/>
      <c r="F104" s="48"/>
      <c r="G104" s="48"/>
    </row>
    <row r="105" spans="4:7">
      <c r="D105" s="48"/>
      <c r="E105" s="48"/>
      <c r="F105" s="48"/>
      <c r="G105" s="48"/>
    </row>
    <row r="106" spans="4:7">
      <c r="D106" s="48"/>
      <c r="E106" s="48"/>
      <c r="F106" s="48"/>
      <c r="G106" s="48"/>
    </row>
    <row r="107" spans="4:7">
      <c r="D107" s="48"/>
      <c r="E107" s="48"/>
      <c r="F107" s="48"/>
      <c r="G107" s="48"/>
    </row>
    <row r="108" spans="4:7">
      <c r="D108" s="48"/>
      <c r="E108" s="48"/>
      <c r="F108" s="48"/>
      <c r="G108" s="48"/>
    </row>
    <row r="109" spans="4:7">
      <c r="D109" s="48"/>
      <c r="E109" s="48"/>
      <c r="F109" s="48"/>
      <c r="G109" s="48"/>
    </row>
    <row r="110" spans="4:7">
      <c r="D110" s="48"/>
      <c r="E110" s="48"/>
      <c r="F110" s="48"/>
      <c r="G110" s="48"/>
    </row>
    <row r="111" spans="4:7">
      <c r="D111" s="48"/>
      <c r="E111" s="48"/>
      <c r="F111" s="48"/>
      <c r="G111" s="48"/>
    </row>
    <row r="112" spans="4:7">
      <c r="D112" s="48"/>
      <c r="E112" s="48"/>
      <c r="F112" s="48"/>
      <c r="G112" s="48"/>
    </row>
    <row r="113" spans="4:7">
      <c r="D113" s="48"/>
      <c r="E113" s="48"/>
      <c r="F113" s="48"/>
      <c r="G113" s="48"/>
    </row>
    <row r="114" spans="4:7">
      <c r="D114" s="48"/>
      <c r="E114" s="48"/>
      <c r="F114" s="48"/>
      <c r="G114" s="48"/>
    </row>
    <row r="115" spans="4:7">
      <c r="D115" s="48"/>
      <c r="E115" s="48"/>
      <c r="F115" s="48"/>
      <c r="G115" s="48"/>
    </row>
    <row r="116" spans="4:7">
      <c r="D116" s="48"/>
      <c r="E116" s="48"/>
      <c r="F116" s="48"/>
      <c r="G116" s="48"/>
    </row>
    <row r="117" spans="4:7">
      <c r="D117" s="48"/>
      <c r="E117" s="48"/>
      <c r="F117" s="48"/>
      <c r="G117" s="48"/>
    </row>
    <row r="118" spans="4:7">
      <c r="D118" s="48"/>
      <c r="E118" s="48"/>
      <c r="F118" s="48"/>
      <c r="G118" s="48"/>
    </row>
    <row r="119" spans="4:7">
      <c r="D119" s="48"/>
      <c r="E119" s="48"/>
      <c r="F119" s="48"/>
      <c r="G119" s="48"/>
    </row>
    <row r="120" spans="4:7">
      <c r="D120" s="48"/>
      <c r="E120" s="48"/>
      <c r="F120" s="48"/>
      <c r="G120" s="48"/>
    </row>
    <row r="121" spans="4:7">
      <c r="D121" s="48"/>
      <c r="E121" s="48"/>
      <c r="F121" s="48"/>
      <c r="G121" s="48"/>
    </row>
    <row r="122" spans="4:7">
      <c r="D122" s="48"/>
      <c r="E122" s="48"/>
      <c r="F122" s="48"/>
      <c r="G122" s="48"/>
    </row>
    <row r="123" spans="4:7">
      <c r="D123" s="48"/>
      <c r="E123" s="48"/>
      <c r="F123" s="48"/>
      <c r="G123" s="48"/>
    </row>
    <row r="124" spans="4:7">
      <c r="D124" s="48"/>
      <c r="E124" s="48"/>
      <c r="F124" s="48"/>
      <c r="G124" s="48"/>
    </row>
    <row r="125" spans="4:7">
      <c r="D125" s="48"/>
      <c r="E125" s="48"/>
      <c r="F125" s="48"/>
      <c r="G125" s="48"/>
    </row>
    <row r="126" spans="4:7">
      <c r="D126" s="48"/>
      <c r="E126" s="48"/>
      <c r="F126" s="48"/>
      <c r="G126" s="48"/>
    </row>
    <row r="127" spans="4:7">
      <c r="D127" s="48"/>
      <c r="E127" s="48"/>
      <c r="F127" s="48"/>
      <c r="G127" s="48"/>
    </row>
    <row r="128" spans="4:7">
      <c r="D128" s="48"/>
      <c r="E128" s="48"/>
      <c r="F128" s="48"/>
      <c r="G128" s="48"/>
    </row>
    <row r="129" spans="4:7">
      <c r="D129" s="48"/>
      <c r="E129" s="48"/>
      <c r="F129" s="48"/>
      <c r="G129" s="48"/>
    </row>
    <row r="130" spans="4:7">
      <c r="D130" s="48"/>
      <c r="E130" s="48"/>
      <c r="F130" s="48"/>
      <c r="G130" s="48"/>
    </row>
    <row r="131" spans="4:7">
      <c r="D131" s="48"/>
      <c r="E131" s="48"/>
      <c r="F131" s="48"/>
      <c r="G131" s="48"/>
    </row>
    <row r="132" spans="4:7">
      <c r="D132" s="48"/>
      <c r="E132" s="48"/>
      <c r="F132" s="48"/>
      <c r="G132" s="48"/>
    </row>
    <row r="133" spans="4:7">
      <c r="D133" s="48"/>
      <c r="E133" s="48"/>
      <c r="F133" s="48"/>
      <c r="G133" s="48"/>
    </row>
    <row r="134" spans="4:7">
      <c r="D134" s="48"/>
      <c r="E134" s="48"/>
      <c r="F134" s="48"/>
      <c r="G134" s="48"/>
    </row>
    <row r="135" spans="4:7">
      <c r="D135" s="48"/>
      <c r="E135" s="48"/>
      <c r="F135" s="48"/>
      <c r="G135" s="48"/>
    </row>
    <row r="136" spans="4:7">
      <c r="D136" s="48"/>
      <c r="E136" s="48"/>
      <c r="F136" s="48"/>
      <c r="G136" s="48"/>
    </row>
    <row r="137" spans="4:7">
      <c r="D137" s="48"/>
      <c r="E137" s="48"/>
      <c r="F137" s="48"/>
      <c r="G137" s="48"/>
    </row>
    <row r="138" spans="4:7">
      <c r="D138" s="48"/>
      <c r="E138" s="48"/>
      <c r="F138" s="48"/>
      <c r="G138" s="48"/>
    </row>
    <row r="139" spans="4:7">
      <c r="D139" s="48"/>
      <c r="E139" s="48"/>
      <c r="F139" s="48"/>
      <c r="G139" s="48"/>
    </row>
    <row r="140" spans="4:7">
      <c r="D140" s="48"/>
      <c r="E140" s="48"/>
      <c r="F140" s="48"/>
      <c r="G140" s="48"/>
    </row>
    <row r="141" spans="4:7">
      <c r="D141" s="48"/>
      <c r="E141" s="48"/>
      <c r="F141" s="48"/>
      <c r="G141" s="48"/>
    </row>
    <row r="142" spans="4:7">
      <c r="D142" s="48"/>
      <c r="E142" s="48"/>
      <c r="F142" s="48"/>
      <c r="G142" s="48"/>
    </row>
    <row r="143" spans="4:7">
      <c r="D143" s="48"/>
      <c r="E143" s="48"/>
      <c r="F143" s="48"/>
      <c r="G143" s="48"/>
    </row>
    <row r="144" spans="4:7">
      <c r="D144" s="48"/>
      <c r="E144" s="48"/>
      <c r="F144" s="48"/>
      <c r="G144" s="48"/>
    </row>
    <row r="145" spans="4:7">
      <c r="D145" s="48"/>
      <c r="E145" s="48"/>
      <c r="F145" s="48"/>
      <c r="G145" s="48"/>
    </row>
    <row r="146" spans="4:7">
      <c r="D146" s="48"/>
      <c r="E146" s="48"/>
      <c r="F146" s="48"/>
      <c r="G146" s="48"/>
    </row>
    <row r="147" spans="4:7">
      <c r="D147" s="48"/>
      <c r="E147" s="48"/>
      <c r="F147" s="48"/>
      <c r="G147" s="48"/>
    </row>
    <row r="148" spans="4:7">
      <c r="D148" s="48"/>
      <c r="E148" s="48"/>
      <c r="F148" s="48"/>
      <c r="G148" s="48"/>
    </row>
    <row r="149" spans="4:7">
      <c r="D149" s="48"/>
      <c r="E149" s="48"/>
      <c r="F149" s="48"/>
      <c r="G149" s="48"/>
    </row>
    <row r="150" spans="4:7">
      <c r="D150" s="48"/>
      <c r="E150" s="48"/>
      <c r="F150" s="48"/>
      <c r="G150" s="48"/>
    </row>
    <row r="151" spans="4:7">
      <c r="D151" s="48"/>
      <c r="E151" s="48"/>
      <c r="F151" s="48"/>
      <c r="G151" s="48"/>
    </row>
    <row r="152" spans="4:7">
      <c r="D152" s="48"/>
      <c r="E152" s="48"/>
      <c r="F152" s="48"/>
      <c r="G152" s="48"/>
    </row>
    <row r="153" spans="4:7">
      <c r="D153" s="48"/>
      <c r="E153" s="48"/>
      <c r="F153" s="48"/>
      <c r="G153" s="48"/>
    </row>
    <row r="154" spans="4:7">
      <c r="D154" s="48"/>
      <c r="E154" s="48"/>
      <c r="F154" s="48"/>
      <c r="G154" s="48"/>
    </row>
    <row r="155" spans="4:7">
      <c r="D155" s="48"/>
      <c r="E155" s="48"/>
      <c r="F155" s="48"/>
      <c r="G155" s="48"/>
    </row>
    <row r="156" spans="4:7">
      <c r="D156" s="48"/>
      <c r="E156" s="48"/>
      <c r="F156" s="48"/>
      <c r="G156" s="48"/>
    </row>
    <row r="157" spans="4:7">
      <c r="D157" s="48"/>
      <c r="E157" s="48"/>
      <c r="F157" s="48"/>
      <c r="G157" s="48"/>
    </row>
  </sheetData>
  <sheetProtection sheet="1" objects="1" scenarios="1"/>
  <mergeCells count="11">
    <mergeCell ref="J2:L2"/>
    <mergeCell ref="A2:A4"/>
    <mergeCell ref="B2:B4"/>
    <mergeCell ref="C2:C4"/>
    <mergeCell ref="H2:H4"/>
    <mergeCell ref="D2:G2"/>
    <mergeCell ref="D46:F46"/>
    <mergeCell ref="D60:F60"/>
    <mergeCell ref="D61:F61"/>
    <mergeCell ref="D71:F71"/>
    <mergeCell ref="D72:F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zoomScale="85" zoomScaleNormal="85" workbookViewId="0">
      <selection activeCell="E26" sqref="E26"/>
    </sheetView>
  </sheetViews>
  <sheetFormatPr defaultColWidth="9.08984375" defaultRowHeight="14.5"/>
  <cols>
    <col min="1" max="1" width="9.08984375" style="226"/>
    <col min="2" max="2" width="28.6328125" style="226" bestFit="1" customWidth="1"/>
    <col min="3" max="3" width="9.08984375" style="226"/>
    <col min="4" max="4" width="11.6328125" style="226" bestFit="1" customWidth="1"/>
    <col min="5" max="5" width="10.7265625" style="226" customWidth="1"/>
    <col min="6" max="6" width="10.26953125" style="226" bestFit="1" customWidth="1"/>
    <col min="7" max="7" width="10.90625" style="226" bestFit="1" customWidth="1"/>
    <col min="8" max="9" width="10.26953125" style="226" bestFit="1" customWidth="1"/>
    <col min="10" max="11" width="10.90625" style="226" bestFit="1" customWidth="1"/>
    <col min="12" max="13" width="10.26953125" style="226" bestFit="1" customWidth="1"/>
    <col min="14" max="15" width="10.90625" style="226" bestFit="1" customWidth="1"/>
    <col min="16" max="16" width="14.08984375" style="226" bestFit="1" customWidth="1"/>
    <col min="17" max="17" width="17.26953125" style="226" customWidth="1"/>
    <col min="18" max="18" width="15.90625" style="226" customWidth="1"/>
    <col min="19" max="20" width="12.6328125" style="226" customWidth="1"/>
    <col min="21" max="21" width="2.6328125" style="226" customWidth="1"/>
    <col min="22" max="22" width="9.08984375" style="226"/>
    <col min="23" max="23" width="9.36328125" style="226" bestFit="1" customWidth="1"/>
    <col min="24" max="16384" width="9.08984375" style="226"/>
  </cols>
  <sheetData>
    <row r="1" spans="1:35" s="249" customFormat="1" ht="15" customHeight="1">
      <c r="A1" s="400"/>
      <c r="B1" s="403" t="s">
        <v>173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7"/>
      <c r="S1" s="408"/>
      <c r="T1" s="408"/>
      <c r="AG1" s="250"/>
      <c r="AH1" s="250"/>
      <c r="AI1" s="250"/>
    </row>
    <row r="2" spans="1:35" s="249" customFormat="1" ht="15" customHeight="1">
      <c r="A2" s="401"/>
      <c r="B2" s="405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9"/>
      <c r="S2" s="410"/>
      <c r="T2" s="410"/>
      <c r="AG2" s="250"/>
      <c r="AH2" s="250"/>
      <c r="AI2" s="250"/>
    </row>
    <row r="3" spans="1:35" s="249" customFormat="1" ht="15" customHeight="1">
      <c r="A3" s="401"/>
      <c r="B3" s="193" t="s">
        <v>166</v>
      </c>
      <c r="C3" s="298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  <c r="R3" s="411"/>
      <c r="S3" s="412"/>
      <c r="T3" s="413"/>
      <c r="AG3" s="250"/>
      <c r="AH3" s="250"/>
      <c r="AI3" s="250"/>
    </row>
    <row r="4" spans="1:35" s="249" customFormat="1" ht="21" customHeight="1">
      <c r="A4" s="402"/>
      <c r="B4" s="193" t="s">
        <v>167</v>
      </c>
      <c r="C4" s="298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3"/>
      <c r="R4" s="411"/>
      <c r="S4" s="412"/>
      <c r="T4" s="413"/>
      <c r="AG4" s="250"/>
      <c r="AH4" s="250"/>
      <c r="AI4" s="250"/>
    </row>
    <row r="5" spans="1:35" s="249" customFormat="1">
      <c r="A5" s="398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</row>
    <row r="6" spans="1:35" s="249" customFormat="1" ht="23.25" customHeight="1">
      <c r="A6" s="389" t="s">
        <v>0</v>
      </c>
      <c r="B6" s="391" t="s">
        <v>1</v>
      </c>
      <c r="C6" s="391" t="s">
        <v>7</v>
      </c>
      <c r="D6" s="393" t="s">
        <v>168</v>
      </c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5"/>
      <c r="P6" s="396" t="s">
        <v>136</v>
      </c>
      <c r="Q6" s="387" t="s">
        <v>137</v>
      </c>
      <c r="R6" s="382" t="s">
        <v>2</v>
      </c>
      <c r="S6" s="384" t="s">
        <v>74</v>
      </c>
      <c r="T6" s="384" t="s">
        <v>75</v>
      </c>
    </row>
    <row r="7" spans="1:35" s="249" customFormat="1" ht="15" customHeight="1">
      <c r="A7" s="390"/>
      <c r="B7" s="392"/>
      <c r="C7" s="391"/>
      <c r="D7" s="386" t="s">
        <v>124</v>
      </c>
      <c r="E7" s="386" t="s">
        <v>125</v>
      </c>
      <c r="F7" s="386" t="s">
        <v>126</v>
      </c>
      <c r="G7" s="386" t="s">
        <v>127</v>
      </c>
      <c r="H7" s="386" t="s">
        <v>128</v>
      </c>
      <c r="I7" s="386" t="s">
        <v>129</v>
      </c>
      <c r="J7" s="386" t="s">
        <v>130</v>
      </c>
      <c r="K7" s="386" t="s">
        <v>131</v>
      </c>
      <c r="L7" s="386" t="s">
        <v>132</v>
      </c>
      <c r="M7" s="386" t="s">
        <v>133</v>
      </c>
      <c r="N7" s="386" t="s">
        <v>134</v>
      </c>
      <c r="O7" s="386" t="s">
        <v>135</v>
      </c>
      <c r="P7" s="397"/>
      <c r="Q7" s="388"/>
      <c r="R7" s="383"/>
      <c r="S7" s="385"/>
      <c r="T7" s="385"/>
      <c r="U7" s="254"/>
    </row>
    <row r="8" spans="1:35" s="249" customFormat="1" ht="11.25" customHeight="1">
      <c r="A8" s="390"/>
      <c r="B8" s="392"/>
      <c r="C8" s="391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97"/>
      <c r="Q8" s="388"/>
      <c r="R8" s="194" t="s">
        <v>120</v>
      </c>
      <c r="S8" s="385"/>
      <c r="T8" s="385"/>
      <c r="U8" s="254"/>
    </row>
    <row r="9" spans="1:35" s="249" customFormat="1">
      <c r="A9" s="375" t="s">
        <v>12</v>
      </c>
      <c r="B9" s="195" t="s">
        <v>169</v>
      </c>
      <c r="C9" s="195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196"/>
      <c r="Q9" s="197"/>
      <c r="R9" s="197"/>
      <c r="S9" s="197"/>
      <c r="T9" s="197"/>
    </row>
    <row r="10" spans="1:35" s="249" customFormat="1">
      <c r="A10" s="376"/>
      <c r="B10" s="198" t="s">
        <v>198</v>
      </c>
      <c r="C10" s="199" t="s">
        <v>33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5">
        <f>SUM(D10:O10)</f>
        <v>0</v>
      </c>
      <c r="Q10" s="200">
        <f>'EF TGO AR5'!G6</f>
        <v>5.7277589999999989E-2</v>
      </c>
      <c r="R10" s="201">
        <f t="shared" ref="R10:R20" si="0">P10*Q10/1000</f>
        <v>0</v>
      </c>
      <c r="S10" s="202" t="e">
        <f>R10/$R$28</f>
        <v>#DIV/0!</v>
      </c>
      <c r="T10" s="202" t="e">
        <f>R10/$R$34</f>
        <v>#DIV/0!</v>
      </c>
      <c r="U10" s="256"/>
    </row>
    <row r="11" spans="1:35" s="249" customFormat="1">
      <c r="A11" s="376"/>
      <c r="B11" s="198" t="s">
        <v>198</v>
      </c>
      <c r="C11" s="199" t="s">
        <v>79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5">
        <f t="shared" ref="P11:P20" si="1">SUM(D11:O11)</f>
        <v>0</v>
      </c>
      <c r="Q11" s="200">
        <f>'EF TGO AR5'!G7</f>
        <v>5.6154499999999996E-2</v>
      </c>
      <c r="R11" s="201">
        <f t="shared" si="0"/>
        <v>0</v>
      </c>
      <c r="S11" s="202" t="e">
        <f t="shared" ref="S11:S20" si="2">R11/$R$28</f>
        <v>#DIV/0!</v>
      </c>
      <c r="T11" s="202" t="e">
        <f t="shared" ref="T11:T20" si="3">R11/$R$34</f>
        <v>#DIV/0!</v>
      </c>
      <c r="U11" s="256"/>
    </row>
    <row r="12" spans="1:35" s="249" customFormat="1">
      <c r="A12" s="376"/>
      <c r="B12" s="198" t="s">
        <v>186</v>
      </c>
      <c r="C12" s="199" t="s">
        <v>36</v>
      </c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5">
        <f t="shared" si="1"/>
        <v>0</v>
      </c>
      <c r="Q12" s="200">
        <f>'EF TGO AR5'!G13</f>
        <v>2.5453774350000002</v>
      </c>
      <c r="R12" s="201">
        <f t="shared" si="0"/>
        <v>0</v>
      </c>
      <c r="S12" s="202" t="e">
        <f t="shared" si="2"/>
        <v>#DIV/0!</v>
      </c>
      <c r="T12" s="202" t="e">
        <f t="shared" si="3"/>
        <v>#DIV/0!</v>
      </c>
      <c r="U12" s="256"/>
    </row>
    <row r="13" spans="1:35" s="249" customFormat="1">
      <c r="A13" s="376"/>
      <c r="B13" s="198" t="s">
        <v>170</v>
      </c>
      <c r="C13" s="199" t="s">
        <v>37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5">
        <f t="shared" si="1"/>
        <v>0</v>
      </c>
      <c r="Q13" s="200">
        <v>2.7078000000000002</v>
      </c>
      <c r="R13" s="201">
        <f t="shared" si="0"/>
        <v>0</v>
      </c>
      <c r="S13" s="202" t="e">
        <f t="shared" si="2"/>
        <v>#DIV/0!</v>
      </c>
      <c r="T13" s="202" t="e">
        <f t="shared" si="3"/>
        <v>#DIV/0!</v>
      </c>
      <c r="U13" s="256"/>
    </row>
    <row r="14" spans="1:35" s="249" customFormat="1">
      <c r="A14" s="376"/>
      <c r="B14" s="198" t="s">
        <v>42</v>
      </c>
      <c r="C14" s="199" t="s">
        <v>37</v>
      </c>
      <c r="D14" s="278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75">
        <f t="shared" si="1"/>
        <v>0</v>
      </c>
      <c r="Q14" s="200">
        <f>'EF TGO AR5'!G15</f>
        <v>1.68117279</v>
      </c>
      <c r="R14" s="201">
        <f t="shared" si="0"/>
        <v>0</v>
      </c>
      <c r="S14" s="202" t="e">
        <f t="shared" si="2"/>
        <v>#DIV/0!</v>
      </c>
      <c r="T14" s="202" t="e">
        <f t="shared" si="3"/>
        <v>#DIV/0!</v>
      </c>
      <c r="U14" s="256"/>
    </row>
    <row r="15" spans="1:35" s="249" customFormat="1">
      <c r="A15" s="376"/>
      <c r="B15" s="198" t="s">
        <v>42</v>
      </c>
      <c r="C15" s="199" t="s">
        <v>36</v>
      </c>
      <c r="D15" s="278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75">
        <f t="shared" si="1"/>
        <v>0</v>
      </c>
      <c r="Q15" s="200">
        <v>3.1133999999999999</v>
      </c>
      <c r="R15" s="201">
        <f t="shared" si="0"/>
        <v>0</v>
      </c>
      <c r="S15" s="202" t="e">
        <f t="shared" si="2"/>
        <v>#DIV/0!</v>
      </c>
      <c r="T15" s="202" t="e">
        <f t="shared" si="3"/>
        <v>#DIV/0!</v>
      </c>
      <c r="U15" s="256"/>
    </row>
    <row r="16" spans="1:35" s="249" customFormat="1">
      <c r="A16" s="376"/>
      <c r="B16" s="198" t="s">
        <v>171</v>
      </c>
      <c r="C16" s="199" t="s">
        <v>37</v>
      </c>
      <c r="D16" s="278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5">
        <f t="shared" si="1"/>
        <v>0</v>
      </c>
      <c r="Q16" s="200">
        <v>3.22</v>
      </c>
      <c r="R16" s="201">
        <f t="shared" si="0"/>
        <v>0</v>
      </c>
      <c r="S16" s="202" t="e">
        <f t="shared" si="2"/>
        <v>#DIV/0!</v>
      </c>
      <c r="T16" s="202" t="e">
        <f t="shared" si="3"/>
        <v>#DIV/0!</v>
      </c>
      <c r="U16" s="256"/>
    </row>
    <row r="17" spans="1:22" s="249" customFormat="1">
      <c r="A17" s="376"/>
      <c r="B17" s="198" t="s">
        <v>142</v>
      </c>
      <c r="C17" s="199" t="s">
        <v>37</v>
      </c>
      <c r="D17" s="278"/>
      <c r="E17" s="281"/>
      <c r="F17" s="281"/>
      <c r="G17" s="281"/>
      <c r="H17" s="281"/>
      <c r="I17" s="281"/>
      <c r="J17" s="281"/>
      <c r="K17" s="282"/>
      <c r="L17" s="282"/>
      <c r="M17" s="282"/>
      <c r="N17" s="282"/>
      <c r="O17" s="282"/>
      <c r="P17" s="275">
        <f t="shared" si="1"/>
        <v>0</v>
      </c>
      <c r="Q17" s="200">
        <v>3.3456999999999999</v>
      </c>
      <c r="R17" s="201">
        <f t="shared" si="0"/>
        <v>0</v>
      </c>
      <c r="S17" s="202" t="e">
        <f t="shared" si="2"/>
        <v>#DIV/0!</v>
      </c>
      <c r="T17" s="202" t="e">
        <f t="shared" si="3"/>
        <v>#DIV/0!</v>
      </c>
      <c r="U17" s="256"/>
    </row>
    <row r="18" spans="1:22" s="249" customFormat="1">
      <c r="A18" s="376"/>
      <c r="B18" s="198" t="s">
        <v>184</v>
      </c>
      <c r="C18" s="199" t="s">
        <v>37</v>
      </c>
      <c r="D18" s="278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75">
        <f t="shared" si="1"/>
        <v>0</v>
      </c>
      <c r="Q18" s="200">
        <v>2.1894</v>
      </c>
      <c r="R18" s="201">
        <f t="shared" si="0"/>
        <v>0</v>
      </c>
      <c r="S18" s="202" t="e">
        <f t="shared" si="2"/>
        <v>#DIV/0!</v>
      </c>
      <c r="T18" s="202" t="e">
        <f t="shared" si="3"/>
        <v>#DIV/0!</v>
      </c>
      <c r="U18" s="256"/>
    </row>
    <row r="19" spans="1:22" s="249" customFormat="1">
      <c r="A19" s="376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75">
        <f t="shared" si="1"/>
        <v>0</v>
      </c>
      <c r="Q19" s="280"/>
      <c r="R19" s="201">
        <f t="shared" si="0"/>
        <v>0</v>
      </c>
      <c r="S19" s="202" t="e">
        <f t="shared" si="2"/>
        <v>#DIV/0!</v>
      </c>
      <c r="T19" s="202" t="e">
        <f t="shared" si="3"/>
        <v>#DIV/0!</v>
      </c>
      <c r="U19" s="256"/>
    </row>
    <row r="20" spans="1:22" s="249" customFormat="1">
      <c r="A20" s="376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75">
        <f t="shared" si="1"/>
        <v>0</v>
      </c>
      <c r="Q20" s="280"/>
      <c r="R20" s="201">
        <f t="shared" si="0"/>
        <v>0</v>
      </c>
      <c r="S20" s="202" t="e">
        <f t="shared" si="2"/>
        <v>#DIV/0!</v>
      </c>
      <c r="T20" s="202" t="e">
        <f t="shared" si="3"/>
        <v>#DIV/0!</v>
      </c>
      <c r="U20" s="256"/>
    </row>
    <row r="21" spans="1:22" s="249" customFormat="1">
      <c r="A21" s="376"/>
      <c r="B21" s="195" t="s">
        <v>172</v>
      </c>
      <c r="C21" s="195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196"/>
      <c r="Q21" s="197"/>
      <c r="R21" s="197"/>
      <c r="S21" s="197"/>
      <c r="T21" s="197"/>
      <c r="U21" s="256"/>
    </row>
    <row r="22" spans="1:22" s="249" customFormat="1">
      <c r="A22" s="376"/>
      <c r="B22" s="203" t="s">
        <v>184</v>
      </c>
      <c r="C22" s="199" t="s">
        <v>37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6">
        <f t="shared" ref="P22:P27" si="4">SUM(D22:O22)</f>
        <v>0</v>
      </c>
      <c r="Q22" s="200">
        <v>2.2326999999999999</v>
      </c>
      <c r="R22" s="217">
        <f>P22*Q22/1000</f>
        <v>0</v>
      </c>
      <c r="S22" s="202" t="e">
        <f>R22/$R$28</f>
        <v>#DIV/0!</v>
      </c>
      <c r="T22" s="202" t="e">
        <f>R22/$R$34</f>
        <v>#DIV/0!</v>
      </c>
      <c r="U22" s="256"/>
    </row>
    <row r="23" spans="1:22" s="249" customFormat="1">
      <c r="A23" s="376"/>
      <c r="B23" s="198" t="s">
        <v>170</v>
      </c>
      <c r="C23" s="199" t="s">
        <v>37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6">
        <f>SUM(D23:O23)</f>
        <v>0</v>
      </c>
      <c r="Q23" s="200">
        <v>2.4706000000000001</v>
      </c>
      <c r="R23" s="217">
        <f t="shared" ref="R23:R27" si="5">P23*Q23/1000</f>
        <v>0</v>
      </c>
      <c r="S23" s="202" t="e">
        <f t="shared" ref="S23:S27" si="6">R23/$R$28</f>
        <v>#DIV/0!</v>
      </c>
      <c r="T23" s="202" t="e">
        <f t="shared" ref="T23:T27" si="7">R23/$R$34</f>
        <v>#DIV/0!</v>
      </c>
      <c r="U23" s="256"/>
    </row>
    <row r="24" spans="1:22" s="249" customFormat="1">
      <c r="A24" s="376"/>
      <c r="B24" s="198" t="s">
        <v>42</v>
      </c>
      <c r="C24" s="199" t="s">
        <v>36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6">
        <f t="shared" si="4"/>
        <v>0</v>
      </c>
      <c r="Q24" s="200">
        <v>1.7305999999999999</v>
      </c>
      <c r="R24" s="217">
        <f t="shared" si="5"/>
        <v>0</v>
      </c>
      <c r="S24" s="202" t="e">
        <f t="shared" si="6"/>
        <v>#DIV/0!</v>
      </c>
      <c r="T24" s="202" t="e">
        <f t="shared" si="7"/>
        <v>#DIV/0!</v>
      </c>
      <c r="U24" s="256"/>
    </row>
    <row r="25" spans="1:22" s="249" customFormat="1">
      <c r="A25" s="376"/>
      <c r="B25" s="198" t="s">
        <v>42</v>
      </c>
      <c r="C25" s="199" t="s">
        <v>37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6">
        <f t="shared" si="4"/>
        <v>0</v>
      </c>
      <c r="Q25" s="200">
        <v>3.2048999999999999</v>
      </c>
      <c r="R25" s="217">
        <f t="shared" si="5"/>
        <v>0</v>
      </c>
      <c r="S25" s="202" t="e">
        <f t="shared" si="6"/>
        <v>#DIV/0!</v>
      </c>
      <c r="T25" s="202" t="e">
        <f t="shared" si="7"/>
        <v>#DIV/0!</v>
      </c>
      <c r="U25" s="256"/>
    </row>
    <row r="26" spans="1:22" s="249" customFormat="1">
      <c r="A26" s="376"/>
      <c r="B26" s="198" t="s">
        <v>199</v>
      </c>
      <c r="C26" s="199" t="s">
        <v>36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6">
        <f t="shared" si="4"/>
        <v>0</v>
      </c>
      <c r="Q26" s="200">
        <v>2.2608999999999999</v>
      </c>
      <c r="R26" s="217">
        <f t="shared" si="5"/>
        <v>0</v>
      </c>
      <c r="S26" s="202" t="e">
        <f t="shared" si="6"/>
        <v>#DIV/0!</v>
      </c>
      <c r="T26" s="202" t="e">
        <f t="shared" si="7"/>
        <v>#DIV/0!</v>
      </c>
      <c r="U26" s="256"/>
    </row>
    <row r="27" spans="1:22" s="249" customFormat="1">
      <c r="A27" s="376"/>
      <c r="B27" s="280"/>
      <c r="C27" s="280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6">
        <f t="shared" si="4"/>
        <v>0</v>
      </c>
      <c r="Q27" s="280"/>
      <c r="R27" s="217">
        <f t="shared" si="5"/>
        <v>0</v>
      </c>
      <c r="S27" s="202" t="e">
        <f t="shared" si="6"/>
        <v>#DIV/0!</v>
      </c>
      <c r="T27" s="202" t="e">
        <f t="shared" si="7"/>
        <v>#DIV/0!</v>
      </c>
      <c r="U27" s="256"/>
    </row>
    <row r="28" spans="1:22" s="249" customFormat="1">
      <c r="A28" s="377"/>
      <c r="B28" s="205"/>
      <c r="C28" s="206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07"/>
      <c r="Q28" s="208"/>
      <c r="R28" s="209">
        <f>SUM(R10:R27)</f>
        <v>0</v>
      </c>
      <c r="S28" s="210" t="e">
        <f>SUM(S10:S27)</f>
        <v>#DIV/0!</v>
      </c>
      <c r="T28" s="210"/>
    </row>
    <row r="29" spans="1:22" s="249" customFormat="1" ht="19.5" customHeight="1">
      <c r="A29" s="375" t="s">
        <v>13</v>
      </c>
      <c r="B29" s="211" t="s">
        <v>139</v>
      </c>
      <c r="C29" s="285" t="s">
        <v>91</v>
      </c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76">
        <f t="shared" ref="P29:P30" si="8">SUM(D29:O29)</f>
        <v>0</v>
      </c>
      <c r="Q29" s="212">
        <f>'EF TGO AR5'!G53</f>
        <v>0.49986399999999998</v>
      </c>
      <c r="R29" s="213">
        <f>P29*Q29/1000</f>
        <v>0</v>
      </c>
      <c r="S29" s="214" t="e">
        <f>R29/$R$33</f>
        <v>#DIV/0!</v>
      </c>
      <c r="T29" s="214" t="e">
        <f>R29/$R$34</f>
        <v>#DIV/0!</v>
      </c>
      <c r="V29" s="257"/>
    </row>
    <row r="30" spans="1:22" s="249" customFormat="1" ht="20">
      <c r="A30" s="376"/>
      <c r="B30" s="211" t="s">
        <v>187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76">
        <f t="shared" si="8"/>
        <v>0</v>
      </c>
      <c r="Q30" s="286"/>
      <c r="R30" s="217">
        <f>P30*Q30/1000</f>
        <v>0</v>
      </c>
      <c r="S30" s="202" t="e">
        <f>R30/$R$33</f>
        <v>#DIV/0!</v>
      </c>
      <c r="T30" s="202" t="e">
        <f t="shared" ref="T30" si="9">R30/$R$34</f>
        <v>#DIV/0!</v>
      </c>
      <c r="U30" s="256"/>
      <c r="V30" s="258"/>
    </row>
    <row r="31" spans="1:22" s="249" customFormat="1">
      <c r="A31" s="376"/>
      <c r="B31" s="218"/>
      <c r="C31" s="215"/>
      <c r="D31" s="259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199"/>
      <c r="Q31" s="216"/>
      <c r="R31" s="217">
        <f>P31*Q31/1000</f>
        <v>0</v>
      </c>
      <c r="S31" s="202" t="e">
        <f>R31/$R$33</f>
        <v>#DIV/0!</v>
      </c>
      <c r="T31" s="202" t="e">
        <f>R31/$R$34</f>
        <v>#DIV/0!</v>
      </c>
    </row>
    <row r="32" spans="1:22" s="249" customFormat="1">
      <c r="A32" s="376"/>
      <c r="B32" s="218"/>
      <c r="C32" s="219"/>
      <c r="D32" s="259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199"/>
      <c r="Q32" s="220"/>
      <c r="R32" s="217">
        <f>P32*Q32/1000</f>
        <v>0</v>
      </c>
      <c r="S32" s="204" t="e">
        <f>R32/$R$33</f>
        <v>#DIV/0!</v>
      </c>
      <c r="T32" s="204" t="e">
        <f>R32/$R$34</f>
        <v>#DIV/0!</v>
      </c>
      <c r="V32" s="260"/>
    </row>
    <row r="33" spans="1:21" s="249" customFormat="1">
      <c r="A33" s="377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2"/>
      <c r="Q33" s="223"/>
      <c r="R33" s="224">
        <f>SUM(R29:R32)</f>
        <v>0</v>
      </c>
      <c r="S33" s="225" t="e">
        <f>SUM(S29:S32)</f>
        <v>#DIV/0!</v>
      </c>
      <c r="T33" s="225"/>
    </row>
    <row r="34" spans="1:21" s="249" customFormat="1">
      <c r="A34" s="226"/>
      <c r="B34" s="227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18"/>
      <c r="R34" s="229">
        <f>R28+R33</f>
        <v>0</v>
      </c>
      <c r="S34" s="230"/>
      <c r="T34" s="230" t="e">
        <f>SUM(T10:T27)+SUM(T29:T32)</f>
        <v>#DIV/0!</v>
      </c>
      <c r="U34" s="261"/>
    </row>
    <row r="35" spans="1:21" s="249" customFormat="1" ht="20.25" customHeight="1">
      <c r="A35" s="378" t="s">
        <v>144</v>
      </c>
      <c r="B35" s="231" t="s">
        <v>145</v>
      </c>
      <c r="C35" s="287" t="s">
        <v>151</v>
      </c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6">
        <f>SUM(D35:O35)</f>
        <v>0</v>
      </c>
      <c r="Q35" s="232">
        <v>0.79479999999999995</v>
      </c>
      <c r="R35" s="217">
        <f>P35*Q35/1000</f>
        <v>0</v>
      </c>
      <c r="S35" s="204" t="e">
        <f>R35/$R$41</f>
        <v>#DIV/0!</v>
      </c>
      <c r="T35" s="202"/>
      <c r="U35" s="261"/>
    </row>
    <row r="36" spans="1:21" s="249" customFormat="1">
      <c r="A36" s="378"/>
      <c r="B36" s="234" t="s">
        <v>146</v>
      </c>
      <c r="C36" s="288" t="s">
        <v>151</v>
      </c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76">
        <f>SUM(D36:O36)</f>
        <v>0</v>
      </c>
      <c r="Q36" s="235">
        <v>0.54100000000000004</v>
      </c>
      <c r="R36" s="217">
        <f>P36*Q36/1000</f>
        <v>0</v>
      </c>
      <c r="S36" s="204" t="e">
        <f t="shared" ref="S36:S40" si="10">R36/$R$41</f>
        <v>#DIV/0!</v>
      </c>
      <c r="T36" s="202"/>
      <c r="U36" s="261"/>
    </row>
    <row r="37" spans="1:21" s="249" customFormat="1">
      <c r="A37" s="378"/>
      <c r="B37" s="234" t="s">
        <v>147</v>
      </c>
      <c r="C37" s="288" t="s">
        <v>151</v>
      </c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6">
        <f t="shared" ref="P37:P40" si="11">SUM(D37:O37)</f>
        <v>0</v>
      </c>
      <c r="Q37" s="235">
        <v>0.25750000000000001</v>
      </c>
      <c r="R37" s="217">
        <f>P37*Q37/1000</f>
        <v>0</v>
      </c>
      <c r="S37" s="204" t="e">
        <f t="shared" si="10"/>
        <v>#DIV/0!</v>
      </c>
      <c r="T37" s="202"/>
      <c r="U37" s="261"/>
    </row>
    <row r="38" spans="1:21" s="249" customFormat="1">
      <c r="A38" s="378"/>
      <c r="B38" s="234" t="s">
        <v>148</v>
      </c>
      <c r="C38" s="288" t="s">
        <v>151</v>
      </c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6">
        <f t="shared" si="11"/>
        <v>0</v>
      </c>
      <c r="Q38" s="235">
        <v>1.0301</v>
      </c>
      <c r="R38" s="233">
        <f t="shared" ref="R38" si="12">P38*Q38/1000</f>
        <v>0</v>
      </c>
      <c r="S38" s="204" t="e">
        <f t="shared" si="10"/>
        <v>#DIV/0!</v>
      </c>
      <c r="T38" s="202"/>
      <c r="U38" s="261"/>
    </row>
    <row r="39" spans="1:21" s="249" customFormat="1">
      <c r="A39" s="378"/>
      <c r="B39" s="234" t="s">
        <v>149</v>
      </c>
      <c r="C39" s="288" t="s">
        <v>151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6">
        <f t="shared" si="11"/>
        <v>0</v>
      </c>
      <c r="Q39" s="235">
        <v>2.1555</v>
      </c>
      <c r="R39" s="217">
        <f>P39*Q39/1000</f>
        <v>0</v>
      </c>
      <c r="S39" s="204" t="e">
        <f t="shared" si="10"/>
        <v>#DIV/0!</v>
      </c>
      <c r="T39" s="202"/>
      <c r="U39" s="261"/>
    </row>
    <row r="40" spans="1:21" s="249" customFormat="1">
      <c r="A40" s="378"/>
      <c r="B40" s="237" t="s">
        <v>150</v>
      </c>
      <c r="C40" s="289" t="s">
        <v>151</v>
      </c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6">
        <f t="shared" si="11"/>
        <v>0</v>
      </c>
      <c r="Q40" s="238">
        <v>2.0432000000000001</v>
      </c>
      <c r="R40" s="217">
        <f>P40*Q40/1000</f>
        <v>0</v>
      </c>
      <c r="S40" s="204" t="e">
        <f t="shared" si="10"/>
        <v>#DIV/0!</v>
      </c>
      <c r="T40" s="202"/>
      <c r="U40" s="261"/>
    </row>
    <row r="41" spans="1:21" s="249" customFormat="1">
      <c r="A41" s="378"/>
      <c r="B41" s="239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1"/>
      <c r="Q41" s="242"/>
      <c r="R41" s="243">
        <f>SUM(R35:R40)</f>
        <v>0</v>
      </c>
      <c r="S41" s="244" t="e">
        <f>SUM(S35:S40)</f>
        <v>#DIV/0!</v>
      </c>
      <c r="T41" s="244"/>
      <c r="U41" s="261"/>
    </row>
    <row r="42" spans="1:21" s="249" customFormat="1" ht="15" customHeight="1">
      <c r="A42" s="379" t="s">
        <v>162</v>
      </c>
      <c r="B42" s="295" t="s">
        <v>188</v>
      </c>
      <c r="C42" s="291"/>
      <c r="D42" s="292"/>
      <c r="E42" s="292"/>
      <c r="F42" s="292"/>
      <c r="G42" s="292"/>
      <c r="H42" s="292"/>
      <c r="I42" s="292"/>
      <c r="J42" s="292"/>
      <c r="K42" s="293"/>
      <c r="L42" s="293"/>
      <c r="M42" s="293"/>
      <c r="N42" s="293"/>
      <c r="O42" s="293"/>
      <c r="P42" s="276">
        <f>SUM(D42:O42)</f>
        <v>0</v>
      </c>
      <c r="Q42" s="245"/>
      <c r="R42" s="246"/>
      <c r="S42" s="236"/>
      <c r="T42" s="236"/>
      <c r="U42" s="261"/>
    </row>
    <row r="43" spans="1:21" s="249" customFormat="1">
      <c r="A43" s="376"/>
      <c r="B43" s="295" t="s">
        <v>188</v>
      </c>
      <c r="C43" s="291"/>
      <c r="D43" s="292"/>
      <c r="E43" s="292"/>
      <c r="F43" s="292"/>
      <c r="G43" s="292"/>
      <c r="H43" s="292"/>
      <c r="I43" s="292"/>
      <c r="J43" s="292"/>
      <c r="K43" s="293"/>
      <c r="L43" s="293"/>
      <c r="M43" s="293"/>
      <c r="N43" s="293"/>
      <c r="O43" s="293"/>
      <c r="P43" s="276">
        <f t="shared" ref="P43:P44" si="13">SUM(D43:O43)</f>
        <v>0</v>
      </c>
      <c r="Q43" s="245"/>
      <c r="R43" s="246"/>
      <c r="S43" s="236"/>
      <c r="T43" s="236"/>
      <c r="U43" s="261"/>
    </row>
    <row r="44" spans="1:21" s="249" customFormat="1">
      <c r="A44" s="376"/>
      <c r="B44" s="295" t="s">
        <v>188</v>
      </c>
      <c r="C44" s="291"/>
      <c r="D44" s="292"/>
      <c r="E44" s="292"/>
      <c r="F44" s="292"/>
      <c r="G44" s="292"/>
      <c r="H44" s="292"/>
      <c r="I44" s="292"/>
      <c r="J44" s="292"/>
      <c r="K44" s="293"/>
      <c r="L44" s="293"/>
      <c r="M44" s="293"/>
      <c r="N44" s="293"/>
      <c r="O44" s="293"/>
      <c r="P44" s="276">
        <f t="shared" si="13"/>
        <v>0</v>
      </c>
      <c r="Q44" s="245"/>
      <c r="R44" s="246"/>
      <c r="S44" s="236"/>
      <c r="T44" s="236"/>
      <c r="U44" s="261"/>
    </row>
    <row r="45" spans="1:21" s="249" customFormat="1">
      <c r="A45" s="376"/>
      <c r="B45" s="23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45"/>
      <c r="R45" s="246"/>
      <c r="S45" s="236"/>
      <c r="T45" s="236"/>
      <c r="U45" s="261"/>
    </row>
    <row r="46" spans="1:21" s="249" customFormat="1">
      <c r="A46" s="376"/>
      <c r="B46" s="23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45"/>
      <c r="R46" s="246"/>
      <c r="S46" s="236"/>
      <c r="T46" s="236"/>
      <c r="U46" s="261"/>
    </row>
    <row r="47" spans="1:21" s="249" customFormat="1">
      <c r="A47" s="377"/>
      <c r="B47" s="247"/>
      <c r="C47" s="239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8">
        <f>SUM(P42:P46)</f>
        <v>0</v>
      </c>
      <c r="Q47" s="240"/>
      <c r="R47" s="242"/>
      <c r="S47" s="244"/>
      <c r="T47" s="244"/>
      <c r="U47" s="261"/>
    </row>
    <row r="48" spans="1:21">
      <c r="A48" s="262"/>
      <c r="C48" s="227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18"/>
      <c r="S48" s="263"/>
      <c r="T48" s="263"/>
      <c r="U48" s="264"/>
    </row>
    <row r="49" spans="1:21" ht="20.5">
      <c r="A49" s="380" t="s">
        <v>3</v>
      </c>
      <c r="B49" s="381"/>
      <c r="C49" s="265"/>
      <c r="D49" s="266" t="s">
        <v>152</v>
      </c>
      <c r="E49" s="267"/>
      <c r="F49" s="267"/>
      <c r="G49" s="267"/>
      <c r="H49" s="267"/>
      <c r="I49" s="267"/>
      <c r="J49" s="265"/>
      <c r="K49" s="265"/>
      <c r="L49" s="265"/>
      <c r="M49" s="265"/>
      <c r="N49" s="265"/>
      <c r="O49" s="265"/>
      <c r="P49" s="265"/>
      <c r="Q49" s="227"/>
      <c r="R49" s="268"/>
      <c r="S49" s="268"/>
      <c r="T49" s="268"/>
      <c r="U49" s="269"/>
    </row>
    <row r="50" spans="1:21" ht="20">
      <c r="A50" s="270" t="s">
        <v>4</v>
      </c>
      <c r="B50" s="271" t="s">
        <v>80</v>
      </c>
      <c r="D50" s="267" t="s">
        <v>153</v>
      </c>
      <c r="F50" s="226" t="s">
        <v>161</v>
      </c>
      <c r="G50" s="267" t="s">
        <v>154</v>
      </c>
      <c r="H50" s="267"/>
      <c r="I50" s="267"/>
      <c r="R50" s="272"/>
      <c r="S50" s="272"/>
      <c r="T50" s="272"/>
    </row>
    <row r="51" spans="1:21" ht="20">
      <c r="A51" s="270" t="s">
        <v>6</v>
      </c>
      <c r="B51" s="270">
        <v>1</v>
      </c>
      <c r="D51" s="267" t="s">
        <v>155</v>
      </c>
      <c r="F51" s="226" t="s">
        <v>161</v>
      </c>
      <c r="G51" s="267" t="s">
        <v>156</v>
      </c>
      <c r="H51" s="267"/>
      <c r="I51" s="267"/>
      <c r="R51" s="272"/>
      <c r="S51" s="272"/>
      <c r="T51" s="272"/>
    </row>
    <row r="52" spans="1:21" ht="20">
      <c r="A52" s="270" t="s">
        <v>8</v>
      </c>
      <c r="B52" s="270">
        <v>28</v>
      </c>
      <c r="D52" s="267" t="s">
        <v>157</v>
      </c>
      <c r="F52" s="226" t="s">
        <v>161</v>
      </c>
      <c r="G52" s="267" t="s">
        <v>158</v>
      </c>
      <c r="H52" s="267"/>
      <c r="I52" s="267"/>
      <c r="R52" s="272"/>
      <c r="S52" s="272"/>
      <c r="T52" s="272"/>
    </row>
    <row r="53" spans="1:21" ht="20">
      <c r="A53" s="270" t="s">
        <v>9</v>
      </c>
      <c r="B53" s="270">
        <v>265</v>
      </c>
      <c r="D53" s="267" t="s">
        <v>159</v>
      </c>
      <c r="F53" s="226" t="s">
        <v>161</v>
      </c>
      <c r="G53" s="267" t="s">
        <v>160</v>
      </c>
      <c r="H53" s="267"/>
      <c r="I53" s="267"/>
      <c r="R53" s="272"/>
      <c r="S53" s="272"/>
      <c r="T53" s="272"/>
    </row>
    <row r="54" spans="1:21">
      <c r="A54" s="270" t="s">
        <v>10</v>
      </c>
      <c r="B54" s="270">
        <v>23500</v>
      </c>
    </row>
    <row r="55" spans="1:21">
      <c r="A55" s="270" t="s">
        <v>11</v>
      </c>
      <c r="B55" s="270">
        <v>16100</v>
      </c>
    </row>
  </sheetData>
  <sheetProtection algorithmName="SHA-512" hashValue="wiAD6cHk1GPwyQLtHaoRsRl4Mp5xk/Xse9IMybnsNICJ/sXOOTUAm0XNRbTb1BYi+z1VnIFAWwWLL3jHA70Hwg==" saltValue="G4+wfVexcKQLy7alGNtxog==" spinCount="100000" sheet="1" objects="1" scenarios="1"/>
  <mergeCells count="32">
    <mergeCell ref="A5:T5"/>
    <mergeCell ref="A1:A4"/>
    <mergeCell ref="B1:Q2"/>
    <mergeCell ref="R1:T2"/>
    <mergeCell ref="R3:T3"/>
    <mergeCell ref="R4:T4"/>
    <mergeCell ref="A6:A8"/>
    <mergeCell ref="B6:B8"/>
    <mergeCell ref="C6:C8"/>
    <mergeCell ref="D6:O6"/>
    <mergeCell ref="P6:P8"/>
    <mergeCell ref="K7:K8"/>
    <mergeCell ref="L7:L8"/>
    <mergeCell ref="M7:M8"/>
    <mergeCell ref="N7:N8"/>
    <mergeCell ref="O7:O8"/>
    <mergeCell ref="R6:R7"/>
    <mergeCell ref="S6:S8"/>
    <mergeCell ref="T6:T8"/>
    <mergeCell ref="D7:D8"/>
    <mergeCell ref="E7:E8"/>
    <mergeCell ref="F7:F8"/>
    <mergeCell ref="G7:G8"/>
    <mergeCell ref="H7:H8"/>
    <mergeCell ref="I7:I8"/>
    <mergeCell ref="J7:J8"/>
    <mergeCell ref="Q6:Q8"/>
    <mergeCell ref="A9:A28"/>
    <mergeCell ref="A29:A33"/>
    <mergeCell ref="A35:A41"/>
    <mergeCell ref="A42:A47"/>
    <mergeCell ref="A49:B49"/>
  </mergeCells>
  <pageMargins left="0.37" right="0.4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tabSelected="1" zoomScale="85" zoomScaleNormal="85" workbookViewId="0">
      <selection activeCell="E13" sqref="E13"/>
    </sheetView>
  </sheetViews>
  <sheetFormatPr defaultColWidth="9.08984375" defaultRowHeight="14.5"/>
  <cols>
    <col min="1" max="1" width="9.08984375" style="226"/>
    <col min="2" max="2" width="28.6328125" style="226" bestFit="1" customWidth="1"/>
    <col min="3" max="3" width="9.08984375" style="226"/>
    <col min="4" max="4" width="11.6328125" style="226" bestFit="1" customWidth="1"/>
    <col min="5" max="5" width="10.7265625" style="226" customWidth="1"/>
    <col min="6" max="6" width="10.26953125" style="226" bestFit="1" customWidth="1"/>
    <col min="7" max="7" width="10.90625" style="226" bestFit="1" customWidth="1"/>
    <col min="8" max="9" width="10.26953125" style="226" bestFit="1" customWidth="1"/>
    <col min="10" max="11" width="10.90625" style="226" bestFit="1" customWidth="1"/>
    <col min="12" max="13" width="10.26953125" style="226" bestFit="1" customWidth="1"/>
    <col min="14" max="15" width="10.90625" style="226" bestFit="1" customWidth="1"/>
    <col min="16" max="16" width="14.08984375" style="226" bestFit="1" customWidth="1"/>
    <col min="17" max="17" width="17.26953125" style="226" customWidth="1"/>
    <col min="18" max="18" width="15.90625" style="226" customWidth="1"/>
    <col min="19" max="20" width="12.6328125" style="226" customWidth="1"/>
    <col min="21" max="21" width="2.6328125" style="226" customWidth="1"/>
    <col min="22" max="22" width="9.08984375" style="226"/>
    <col min="23" max="23" width="9.36328125" style="226" bestFit="1" customWidth="1"/>
    <col min="24" max="16384" width="9.08984375" style="226"/>
  </cols>
  <sheetData>
    <row r="1" spans="1:35" s="249" customFormat="1" ht="15" customHeight="1">
      <c r="A1" s="400"/>
      <c r="B1" s="403" t="s">
        <v>189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7"/>
      <c r="S1" s="408"/>
      <c r="T1" s="408"/>
      <c r="AG1" s="250"/>
      <c r="AH1" s="250"/>
      <c r="AI1" s="250"/>
    </row>
    <row r="2" spans="1:35" s="249" customFormat="1" ht="15" customHeight="1">
      <c r="A2" s="401"/>
      <c r="B2" s="405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9"/>
      <c r="S2" s="410"/>
      <c r="T2" s="410"/>
      <c r="AG2" s="250"/>
      <c r="AH2" s="250"/>
      <c r="AI2" s="250"/>
    </row>
    <row r="3" spans="1:35" s="249" customFormat="1" ht="15" customHeight="1">
      <c r="A3" s="401"/>
      <c r="B3" s="193" t="s">
        <v>166</v>
      </c>
      <c r="C3" s="297">
        <f>'2565'!C3</f>
        <v>0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  <c r="R3" s="411"/>
      <c r="S3" s="412"/>
      <c r="T3" s="413"/>
      <c r="AG3" s="250"/>
      <c r="AH3" s="250"/>
      <c r="AI3" s="250"/>
    </row>
    <row r="4" spans="1:35" s="249" customFormat="1" ht="21" customHeight="1">
      <c r="A4" s="402"/>
      <c r="B4" s="193" t="s">
        <v>167</v>
      </c>
      <c r="C4" s="297">
        <f>'2565'!C4</f>
        <v>0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3"/>
      <c r="R4" s="411"/>
      <c r="S4" s="412"/>
      <c r="T4" s="413"/>
      <c r="AG4" s="250"/>
      <c r="AH4" s="250"/>
      <c r="AI4" s="250"/>
    </row>
    <row r="5" spans="1:35" s="249" customFormat="1">
      <c r="A5" s="398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</row>
    <row r="6" spans="1:35" s="249" customFormat="1" ht="23.25" customHeight="1">
      <c r="A6" s="389" t="s">
        <v>0</v>
      </c>
      <c r="B6" s="391" t="s">
        <v>1</v>
      </c>
      <c r="C6" s="391" t="s">
        <v>7</v>
      </c>
      <c r="D6" s="393" t="s">
        <v>190</v>
      </c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5"/>
      <c r="P6" s="396" t="s">
        <v>136</v>
      </c>
      <c r="Q6" s="387" t="s">
        <v>137</v>
      </c>
      <c r="R6" s="382" t="s">
        <v>2</v>
      </c>
      <c r="S6" s="384" t="s">
        <v>74</v>
      </c>
      <c r="T6" s="384" t="s">
        <v>75</v>
      </c>
    </row>
    <row r="7" spans="1:35" s="249" customFormat="1" ht="15" customHeight="1">
      <c r="A7" s="390"/>
      <c r="B7" s="392"/>
      <c r="C7" s="391"/>
      <c r="D7" s="386" t="s">
        <v>124</v>
      </c>
      <c r="E7" s="386" t="s">
        <v>125</v>
      </c>
      <c r="F7" s="386" t="s">
        <v>126</v>
      </c>
      <c r="G7" s="386" t="s">
        <v>127</v>
      </c>
      <c r="H7" s="386" t="s">
        <v>128</v>
      </c>
      <c r="I7" s="386" t="s">
        <v>129</v>
      </c>
      <c r="J7" s="386" t="s">
        <v>130</v>
      </c>
      <c r="K7" s="386" t="s">
        <v>131</v>
      </c>
      <c r="L7" s="386" t="s">
        <v>132</v>
      </c>
      <c r="M7" s="386" t="s">
        <v>133</v>
      </c>
      <c r="N7" s="386" t="s">
        <v>134</v>
      </c>
      <c r="O7" s="386" t="s">
        <v>135</v>
      </c>
      <c r="P7" s="397"/>
      <c r="Q7" s="388"/>
      <c r="R7" s="383"/>
      <c r="S7" s="385"/>
      <c r="T7" s="385"/>
      <c r="U7" s="254"/>
    </row>
    <row r="8" spans="1:35" s="249" customFormat="1" ht="11.25" customHeight="1">
      <c r="A8" s="390"/>
      <c r="B8" s="392"/>
      <c r="C8" s="391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97"/>
      <c r="Q8" s="388"/>
      <c r="R8" s="294" t="s">
        <v>120</v>
      </c>
      <c r="S8" s="385"/>
      <c r="T8" s="385"/>
      <c r="U8" s="254"/>
    </row>
    <row r="9" spans="1:35" s="249" customFormat="1">
      <c r="A9" s="375" t="s">
        <v>12</v>
      </c>
      <c r="B9" s="195" t="s">
        <v>169</v>
      </c>
      <c r="C9" s="195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196"/>
      <c r="Q9" s="197"/>
      <c r="R9" s="197"/>
      <c r="S9" s="197"/>
      <c r="T9" s="197"/>
    </row>
    <row r="10" spans="1:35" s="249" customFormat="1">
      <c r="A10" s="376"/>
      <c r="B10" s="198" t="s">
        <v>198</v>
      </c>
      <c r="C10" s="199" t="s">
        <v>33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5">
        <f>SUM(D10:O10)</f>
        <v>0</v>
      </c>
      <c r="Q10" s="200">
        <f>'EF TGO AR5'!G6</f>
        <v>5.7277589999999989E-2</v>
      </c>
      <c r="R10" s="201">
        <f t="shared" ref="R10:R20" si="0">P10*Q10/1000</f>
        <v>0</v>
      </c>
      <c r="S10" s="202" t="e">
        <f>R10/$R$28</f>
        <v>#DIV/0!</v>
      </c>
      <c r="T10" s="202" t="e">
        <f>R10/$R$34</f>
        <v>#DIV/0!</v>
      </c>
      <c r="U10" s="256"/>
    </row>
    <row r="11" spans="1:35" s="249" customFormat="1">
      <c r="A11" s="376"/>
      <c r="B11" s="198" t="s">
        <v>198</v>
      </c>
      <c r="C11" s="199" t="s">
        <v>79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5">
        <f t="shared" ref="P11:P20" si="1">SUM(D11:O11)</f>
        <v>0</v>
      </c>
      <c r="Q11" s="200">
        <f>'EF TGO AR5'!G7</f>
        <v>5.6154499999999996E-2</v>
      </c>
      <c r="R11" s="201">
        <f t="shared" si="0"/>
        <v>0</v>
      </c>
      <c r="S11" s="202" t="e">
        <f t="shared" ref="S11:S20" si="2">R11/$R$28</f>
        <v>#DIV/0!</v>
      </c>
      <c r="T11" s="202" t="e">
        <f t="shared" ref="T11:T20" si="3">R11/$R$34</f>
        <v>#DIV/0!</v>
      </c>
      <c r="U11" s="256"/>
    </row>
    <row r="12" spans="1:35" s="249" customFormat="1">
      <c r="A12" s="376"/>
      <c r="B12" s="198" t="s">
        <v>186</v>
      </c>
      <c r="C12" s="199" t="s">
        <v>36</v>
      </c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5">
        <f t="shared" si="1"/>
        <v>0</v>
      </c>
      <c r="Q12" s="200">
        <f>'EF TGO AR5'!G13</f>
        <v>2.5453774350000002</v>
      </c>
      <c r="R12" s="201">
        <f t="shared" si="0"/>
        <v>0</v>
      </c>
      <c r="S12" s="202" t="e">
        <f t="shared" si="2"/>
        <v>#DIV/0!</v>
      </c>
      <c r="T12" s="202" t="e">
        <f t="shared" si="3"/>
        <v>#DIV/0!</v>
      </c>
      <c r="U12" s="256"/>
    </row>
    <row r="13" spans="1:35" s="249" customFormat="1">
      <c r="A13" s="376"/>
      <c r="B13" s="198" t="s">
        <v>170</v>
      </c>
      <c r="C13" s="199" t="s">
        <v>37</v>
      </c>
      <c r="D13" s="278"/>
      <c r="E13" s="279"/>
      <c r="F13" s="279"/>
      <c r="G13" s="278"/>
      <c r="H13" s="279"/>
      <c r="I13" s="279"/>
      <c r="J13" s="279"/>
      <c r="K13" s="278"/>
      <c r="L13" s="279"/>
      <c r="M13" s="279"/>
      <c r="N13" s="279"/>
      <c r="O13" s="279"/>
      <c r="P13" s="275">
        <f t="shared" si="1"/>
        <v>0</v>
      </c>
      <c r="Q13" s="200">
        <v>2.7078000000000002</v>
      </c>
      <c r="R13" s="201">
        <f t="shared" si="0"/>
        <v>0</v>
      </c>
      <c r="S13" s="202" t="e">
        <f t="shared" si="2"/>
        <v>#DIV/0!</v>
      </c>
      <c r="T13" s="202" t="e">
        <f t="shared" si="3"/>
        <v>#DIV/0!</v>
      </c>
      <c r="U13" s="256"/>
    </row>
    <row r="14" spans="1:35" s="249" customFormat="1">
      <c r="A14" s="376"/>
      <c r="B14" s="198" t="s">
        <v>42</v>
      </c>
      <c r="C14" s="199" t="s">
        <v>37</v>
      </c>
      <c r="D14" s="278"/>
      <c r="E14" s="280"/>
      <c r="F14" s="280"/>
      <c r="G14" s="278"/>
      <c r="H14" s="280"/>
      <c r="I14" s="280"/>
      <c r="J14" s="280"/>
      <c r="K14" s="278"/>
      <c r="L14" s="280"/>
      <c r="M14" s="280"/>
      <c r="N14" s="280"/>
      <c r="O14" s="280"/>
      <c r="P14" s="275">
        <f t="shared" si="1"/>
        <v>0</v>
      </c>
      <c r="Q14" s="200">
        <f>'EF TGO AR5'!G15</f>
        <v>1.68117279</v>
      </c>
      <c r="R14" s="201">
        <f t="shared" si="0"/>
        <v>0</v>
      </c>
      <c r="S14" s="202" t="e">
        <f t="shared" si="2"/>
        <v>#DIV/0!</v>
      </c>
      <c r="T14" s="202" t="e">
        <f t="shared" si="3"/>
        <v>#DIV/0!</v>
      </c>
      <c r="U14" s="256"/>
    </row>
    <row r="15" spans="1:35" s="249" customFormat="1">
      <c r="A15" s="376"/>
      <c r="B15" s="198" t="s">
        <v>42</v>
      </c>
      <c r="C15" s="199" t="s">
        <v>36</v>
      </c>
      <c r="D15" s="278"/>
      <c r="E15" s="280"/>
      <c r="F15" s="280"/>
      <c r="G15" s="278"/>
      <c r="H15" s="280"/>
      <c r="I15" s="280"/>
      <c r="J15" s="280"/>
      <c r="K15" s="278"/>
      <c r="L15" s="280"/>
      <c r="M15" s="280"/>
      <c r="N15" s="280"/>
      <c r="O15" s="280"/>
      <c r="P15" s="275">
        <f t="shared" si="1"/>
        <v>0</v>
      </c>
      <c r="Q15" s="200">
        <v>3.1133999999999999</v>
      </c>
      <c r="R15" s="201">
        <f t="shared" si="0"/>
        <v>0</v>
      </c>
      <c r="S15" s="202" t="e">
        <f t="shared" si="2"/>
        <v>#DIV/0!</v>
      </c>
      <c r="T15" s="202" t="e">
        <f t="shared" si="3"/>
        <v>#DIV/0!</v>
      </c>
      <c r="U15" s="256"/>
    </row>
    <row r="16" spans="1:35" s="249" customFormat="1">
      <c r="A16" s="376"/>
      <c r="B16" s="198" t="s">
        <v>142</v>
      </c>
      <c r="C16" s="199" t="s">
        <v>37</v>
      </c>
      <c r="D16" s="278"/>
      <c r="E16" s="279"/>
      <c r="F16" s="279"/>
      <c r="G16" s="278"/>
      <c r="H16" s="279"/>
      <c r="I16" s="279"/>
      <c r="J16" s="279"/>
      <c r="K16" s="278"/>
      <c r="L16" s="279"/>
      <c r="M16" s="279"/>
      <c r="N16" s="279"/>
      <c r="O16" s="279"/>
      <c r="P16" s="275">
        <f t="shared" si="1"/>
        <v>0</v>
      </c>
      <c r="Q16" s="200">
        <v>3.22</v>
      </c>
      <c r="R16" s="201">
        <f t="shared" si="0"/>
        <v>0</v>
      </c>
      <c r="S16" s="202" t="e">
        <f t="shared" si="2"/>
        <v>#DIV/0!</v>
      </c>
      <c r="T16" s="202" t="e">
        <f t="shared" si="3"/>
        <v>#DIV/0!</v>
      </c>
      <c r="U16" s="256"/>
    </row>
    <row r="17" spans="1:22" s="249" customFormat="1">
      <c r="A17" s="376"/>
      <c r="B17" s="198" t="s">
        <v>171</v>
      </c>
      <c r="C17" s="199" t="s">
        <v>37</v>
      </c>
      <c r="D17" s="281"/>
      <c r="E17" s="281"/>
      <c r="F17" s="281"/>
      <c r="G17" s="278"/>
      <c r="H17" s="281"/>
      <c r="I17" s="281"/>
      <c r="J17" s="281"/>
      <c r="K17" s="278"/>
      <c r="L17" s="282"/>
      <c r="M17" s="282"/>
      <c r="N17" s="282"/>
      <c r="O17" s="282"/>
      <c r="P17" s="275">
        <f t="shared" si="1"/>
        <v>0</v>
      </c>
      <c r="Q17" s="200">
        <v>3.3456999999999999</v>
      </c>
      <c r="R17" s="201">
        <f t="shared" si="0"/>
        <v>0</v>
      </c>
      <c r="S17" s="202" t="e">
        <f t="shared" si="2"/>
        <v>#DIV/0!</v>
      </c>
      <c r="T17" s="202" t="e">
        <f t="shared" si="3"/>
        <v>#DIV/0!</v>
      </c>
      <c r="U17" s="256"/>
    </row>
    <row r="18" spans="1:22" s="249" customFormat="1">
      <c r="A18" s="376"/>
      <c r="B18" s="198" t="s">
        <v>184</v>
      </c>
      <c r="C18" s="199" t="s">
        <v>37</v>
      </c>
      <c r="D18" s="280"/>
      <c r="E18" s="280"/>
      <c r="F18" s="280"/>
      <c r="G18" s="278"/>
      <c r="H18" s="280"/>
      <c r="I18" s="280"/>
      <c r="J18" s="280"/>
      <c r="K18" s="278"/>
      <c r="L18" s="280"/>
      <c r="M18" s="280"/>
      <c r="N18" s="280"/>
      <c r="O18" s="280"/>
      <c r="P18" s="275">
        <f t="shared" si="1"/>
        <v>0</v>
      </c>
      <c r="Q18" s="200">
        <v>2.1894</v>
      </c>
      <c r="R18" s="201">
        <f t="shared" si="0"/>
        <v>0</v>
      </c>
      <c r="S18" s="202" t="e">
        <f t="shared" si="2"/>
        <v>#DIV/0!</v>
      </c>
      <c r="T18" s="202" t="e">
        <f t="shared" si="3"/>
        <v>#DIV/0!</v>
      </c>
      <c r="U18" s="256"/>
    </row>
    <row r="19" spans="1:22" s="249" customFormat="1">
      <c r="A19" s="376"/>
      <c r="B19" s="280"/>
      <c r="C19" s="280"/>
      <c r="D19" s="280"/>
      <c r="E19" s="280"/>
      <c r="F19" s="280"/>
      <c r="G19" s="280"/>
      <c r="H19" s="280"/>
      <c r="I19" s="280"/>
      <c r="J19" s="280"/>
      <c r="K19" s="278"/>
      <c r="L19" s="280"/>
      <c r="M19" s="280"/>
      <c r="N19" s="280"/>
      <c r="O19" s="280"/>
      <c r="P19" s="275">
        <f t="shared" si="1"/>
        <v>0</v>
      </c>
      <c r="Q19" s="280"/>
      <c r="R19" s="201">
        <f t="shared" si="0"/>
        <v>0</v>
      </c>
      <c r="S19" s="202" t="e">
        <f t="shared" si="2"/>
        <v>#DIV/0!</v>
      </c>
      <c r="T19" s="202" t="e">
        <f t="shared" si="3"/>
        <v>#DIV/0!</v>
      </c>
      <c r="U19" s="256"/>
    </row>
    <row r="20" spans="1:22" s="249" customFormat="1">
      <c r="A20" s="376"/>
      <c r="B20" s="280"/>
      <c r="C20" s="280"/>
      <c r="D20" s="280"/>
      <c r="E20" s="280"/>
      <c r="F20" s="280"/>
      <c r="G20" s="280"/>
      <c r="H20" s="280"/>
      <c r="I20" s="280"/>
      <c r="J20" s="280"/>
      <c r="K20" s="278"/>
      <c r="L20" s="280"/>
      <c r="M20" s="280"/>
      <c r="N20" s="280"/>
      <c r="O20" s="280"/>
      <c r="P20" s="275">
        <f t="shared" si="1"/>
        <v>0</v>
      </c>
      <c r="Q20" s="280"/>
      <c r="R20" s="201">
        <f t="shared" si="0"/>
        <v>0</v>
      </c>
      <c r="S20" s="202" t="e">
        <f t="shared" si="2"/>
        <v>#DIV/0!</v>
      </c>
      <c r="T20" s="202" t="e">
        <f t="shared" si="3"/>
        <v>#DIV/0!</v>
      </c>
      <c r="U20" s="256"/>
    </row>
    <row r="21" spans="1:22" s="249" customFormat="1">
      <c r="A21" s="376"/>
      <c r="B21" s="195" t="s">
        <v>172</v>
      </c>
      <c r="C21" s="195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196"/>
      <c r="Q21" s="197"/>
      <c r="R21" s="197"/>
      <c r="S21" s="197"/>
      <c r="T21" s="197"/>
      <c r="U21" s="256"/>
    </row>
    <row r="22" spans="1:22" s="249" customFormat="1">
      <c r="A22" s="376"/>
      <c r="B22" s="203" t="s">
        <v>184</v>
      </c>
      <c r="C22" s="199" t="s">
        <v>37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6">
        <f t="shared" ref="P22:P27" si="4">SUM(D22:O22)</f>
        <v>0</v>
      </c>
      <c r="Q22" s="200">
        <v>2.2326999999999999</v>
      </c>
      <c r="R22" s="217">
        <f>P22*Q22/1000</f>
        <v>0</v>
      </c>
      <c r="S22" s="202" t="e">
        <f>R22/$R$28</f>
        <v>#DIV/0!</v>
      </c>
      <c r="T22" s="202" t="e">
        <f>R22/$R$34</f>
        <v>#DIV/0!</v>
      </c>
      <c r="U22" s="256"/>
    </row>
    <row r="23" spans="1:22" s="249" customFormat="1">
      <c r="A23" s="376"/>
      <c r="B23" s="198" t="s">
        <v>170</v>
      </c>
      <c r="C23" s="199" t="s">
        <v>37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6">
        <f t="shared" si="4"/>
        <v>0</v>
      </c>
      <c r="Q23" s="200">
        <v>2.4706000000000001</v>
      </c>
      <c r="R23" s="217">
        <f t="shared" ref="R23:R27" si="5">P23*Q23/1000</f>
        <v>0</v>
      </c>
      <c r="S23" s="202" t="e">
        <f t="shared" ref="S23:S27" si="6">R23/$R$28</f>
        <v>#DIV/0!</v>
      </c>
      <c r="T23" s="202" t="e">
        <f t="shared" ref="T23:T27" si="7">R23/$R$34</f>
        <v>#DIV/0!</v>
      </c>
      <c r="U23" s="256"/>
    </row>
    <row r="24" spans="1:22" s="249" customFormat="1">
      <c r="A24" s="376"/>
      <c r="B24" s="198" t="s">
        <v>42</v>
      </c>
      <c r="C24" s="199" t="s">
        <v>36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6">
        <f t="shared" si="4"/>
        <v>0</v>
      </c>
      <c r="Q24" s="200">
        <v>1.7305999999999999</v>
      </c>
      <c r="R24" s="217">
        <f t="shared" si="5"/>
        <v>0</v>
      </c>
      <c r="S24" s="202" t="e">
        <f t="shared" si="6"/>
        <v>#DIV/0!</v>
      </c>
      <c r="T24" s="202" t="e">
        <f t="shared" si="7"/>
        <v>#DIV/0!</v>
      </c>
      <c r="U24" s="256"/>
    </row>
    <row r="25" spans="1:22" s="249" customFormat="1">
      <c r="A25" s="376"/>
      <c r="B25" s="198" t="s">
        <v>42</v>
      </c>
      <c r="C25" s="199" t="s">
        <v>37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6">
        <f t="shared" si="4"/>
        <v>0</v>
      </c>
      <c r="Q25" s="200">
        <v>3.2048999999999999</v>
      </c>
      <c r="R25" s="217">
        <f t="shared" si="5"/>
        <v>0</v>
      </c>
      <c r="S25" s="202" t="e">
        <f t="shared" si="6"/>
        <v>#DIV/0!</v>
      </c>
      <c r="T25" s="202" t="e">
        <f t="shared" si="7"/>
        <v>#DIV/0!</v>
      </c>
      <c r="U25" s="256"/>
    </row>
    <row r="26" spans="1:22" s="249" customFormat="1">
      <c r="A26" s="376"/>
      <c r="B26" s="198" t="s">
        <v>199</v>
      </c>
      <c r="C26" s="199" t="s">
        <v>36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6">
        <f t="shared" si="4"/>
        <v>0</v>
      </c>
      <c r="Q26" s="200">
        <v>2.2608999999999999</v>
      </c>
      <c r="R26" s="217">
        <f t="shared" si="5"/>
        <v>0</v>
      </c>
      <c r="S26" s="202" t="e">
        <f t="shared" si="6"/>
        <v>#DIV/0!</v>
      </c>
      <c r="T26" s="202" t="e">
        <f t="shared" si="7"/>
        <v>#DIV/0!</v>
      </c>
      <c r="U26" s="256"/>
    </row>
    <row r="27" spans="1:22" s="249" customFormat="1">
      <c r="A27" s="376"/>
      <c r="B27" s="280"/>
      <c r="C27" s="280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6">
        <f t="shared" si="4"/>
        <v>0</v>
      </c>
      <c r="Q27" s="280"/>
      <c r="R27" s="217">
        <f t="shared" si="5"/>
        <v>0</v>
      </c>
      <c r="S27" s="202" t="e">
        <f t="shared" si="6"/>
        <v>#DIV/0!</v>
      </c>
      <c r="T27" s="202" t="e">
        <f t="shared" si="7"/>
        <v>#DIV/0!</v>
      </c>
      <c r="U27" s="256"/>
    </row>
    <row r="28" spans="1:22" s="249" customFormat="1">
      <c r="A28" s="377"/>
      <c r="B28" s="205"/>
      <c r="C28" s="206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07"/>
      <c r="Q28" s="208"/>
      <c r="R28" s="209">
        <f>SUM(R10:R27)</f>
        <v>0</v>
      </c>
      <c r="S28" s="210" t="e">
        <f>SUM(S10:S27)</f>
        <v>#DIV/0!</v>
      </c>
      <c r="T28" s="210"/>
    </row>
    <row r="29" spans="1:22" s="249" customFormat="1" ht="19.5" customHeight="1">
      <c r="A29" s="375" t="s">
        <v>13</v>
      </c>
      <c r="B29" s="211" t="s">
        <v>139</v>
      </c>
      <c r="C29" s="285" t="s">
        <v>91</v>
      </c>
      <c r="D29" s="286"/>
      <c r="E29" s="286"/>
      <c r="F29" s="286"/>
      <c r="G29" s="278"/>
      <c r="H29" s="278"/>
      <c r="I29" s="286"/>
      <c r="J29" s="286"/>
      <c r="K29" s="286"/>
      <c r="L29" s="286"/>
      <c r="M29" s="286"/>
      <c r="N29" s="286"/>
      <c r="O29" s="286"/>
      <c r="P29" s="276">
        <f t="shared" ref="P29:P30" si="8">SUM(D29:O29)</f>
        <v>0</v>
      </c>
      <c r="Q29" s="212">
        <f>'EF TGO AR5'!G53</f>
        <v>0.49986399999999998</v>
      </c>
      <c r="R29" s="213">
        <f>P29*Q29/1000</f>
        <v>0</v>
      </c>
      <c r="S29" s="214" t="e">
        <f>R29/$R$33</f>
        <v>#DIV/0!</v>
      </c>
      <c r="T29" s="214" t="e">
        <f>R29/$R$34</f>
        <v>#DIV/0!</v>
      </c>
      <c r="V29" s="257"/>
    </row>
    <row r="30" spans="1:22" s="249" customFormat="1" ht="20">
      <c r="A30" s="376"/>
      <c r="B30" s="211" t="s">
        <v>187</v>
      </c>
      <c r="C30" s="324">
        <f>'2565'!C30</f>
        <v>0</v>
      </c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76">
        <f t="shared" si="8"/>
        <v>0</v>
      </c>
      <c r="Q30" s="286"/>
      <c r="R30" s="217">
        <f>P30*Q30/1000</f>
        <v>0</v>
      </c>
      <c r="S30" s="202" t="e">
        <f>R30/$R$33</f>
        <v>#DIV/0!</v>
      </c>
      <c r="T30" s="202" t="e">
        <f t="shared" ref="T30" si="9">R30/$R$34</f>
        <v>#DIV/0!</v>
      </c>
      <c r="U30" s="256"/>
      <c r="V30" s="258"/>
    </row>
    <row r="31" spans="1:22" s="249" customFormat="1">
      <c r="A31" s="376"/>
      <c r="B31" s="218"/>
      <c r="C31" s="215"/>
      <c r="D31" s="259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199"/>
      <c r="Q31" s="216"/>
      <c r="R31" s="217">
        <f>P31*Q31/1000</f>
        <v>0</v>
      </c>
      <c r="S31" s="202" t="e">
        <f>R31/$R$33</f>
        <v>#DIV/0!</v>
      </c>
      <c r="T31" s="202" t="e">
        <f>R31/$R$34</f>
        <v>#DIV/0!</v>
      </c>
    </row>
    <row r="32" spans="1:22" s="249" customFormat="1">
      <c r="A32" s="376"/>
      <c r="B32" s="218"/>
      <c r="C32" s="219"/>
      <c r="D32" s="259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199"/>
      <c r="Q32" s="220"/>
      <c r="R32" s="217">
        <f>P32*Q32/1000</f>
        <v>0</v>
      </c>
      <c r="S32" s="204" t="e">
        <f>R32/$R$33</f>
        <v>#DIV/0!</v>
      </c>
      <c r="T32" s="204" t="e">
        <f>R32/$R$34</f>
        <v>#DIV/0!</v>
      </c>
      <c r="V32" s="260"/>
    </row>
    <row r="33" spans="1:21" s="249" customFormat="1">
      <c r="A33" s="377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2"/>
      <c r="Q33" s="223"/>
      <c r="R33" s="224">
        <f>SUM(R29:R32)</f>
        <v>0</v>
      </c>
      <c r="S33" s="225" t="e">
        <f>SUM(S29:S32)</f>
        <v>#DIV/0!</v>
      </c>
      <c r="T33" s="225"/>
    </row>
    <row r="34" spans="1:21" s="249" customFormat="1">
      <c r="A34" s="226"/>
      <c r="B34" s="227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18"/>
      <c r="R34" s="229">
        <f>R28+R33</f>
        <v>0</v>
      </c>
      <c r="S34" s="230"/>
      <c r="T34" s="230" t="e">
        <f>SUM(T10:T27)+SUM(T29:T32)</f>
        <v>#DIV/0!</v>
      </c>
      <c r="U34" s="261"/>
    </row>
    <row r="35" spans="1:21" s="249" customFormat="1" ht="20.25" customHeight="1">
      <c r="A35" s="378" t="s">
        <v>144</v>
      </c>
      <c r="B35" s="231" t="s">
        <v>145</v>
      </c>
      <c r="C35" s="287" t="s">
        <v>151</v>
      </c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6">
        <f>SUM(D35:O35)</f>
        <v>0</v>
      </c>
      <c r="Q35" s="232">
        <v>0.79479999999999995</v>
      </c>
      <c r="R35" s="217">
        <f>P35*Q35/1000</f>
        <v>0</v>
      </c>
      <c r="S35" s="204" t="e">
        <f>R35/$R$41</f>
        <v>#DIV/0!</v>
      </c>
      <c r="T35" s="202"/>
      <c r="U35" s="261"/>
    </row>
    <row r="36" spans="1:21" s="249" customFormat="1">
      <c r="A36" s="378"/>
      <c r="B36" s="234" t="s">
        <v>146</v>
      </c>
      <c r="C36" s="288" t="s">
        <v>151</v>
      </c>
      <c r="D36" s="290"/>
      <c r="E36" s="290"/>
      <c r="F36" s="290"/>
      <c r="G36" s="278"/>
      <c r="H36" s="290"/>
      <c r="I36" s="290"/>
      <c r="J36" s="290"/>
      <c r="K36" s="290"/>
      <c r="L36" s="278"/>
      <c r="M36" s="290"/>
      <c r="N36" s="290"/>
      <c r="O36" s="290"/>
      <c r="P36" s="276">
        <f>SUM(D36:O36)</f>
        <v>0</v>
      </c>
      <c r="Q36" s="235">
        <v>0.54100000000000004</v>
      </c>
      <c r="R36" s="217">
        <f>P36*Q36/1000</f>
        <v>0</v>
      </c>
      <c r="S36" s="204" t="e">
        <f t="shared" ref="S36:S40" si="10">R36/$R$41</f>
        <v>#DIV/0!</v>
      </c>
      <c r="T36" s="202"/>
      <c r="U36" s="261"/>
    </row>
    <row r="37" spans="1:21" s="249" customFormat="1">
      <c r="A37" s="378"/>
      <c r="B37" s="234" t="s">
        <v>147</v>
      </c>
      <c r="C37" s="288" t="s">
        <v>151</v>
      </c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6">
        <f t="shared" ref="P37:P40" si="11">SUM(D37:O37)</f>
        <v>0</v>
      </c>
      <c r="Q37" s="235">
        <v>0.25750000000000001</v>
      </c>
      <c r="R37" s="217">
        <f>P37*Q37/1000</f>
        <v>0</v>
      </c>
      <c r="S37" s="204" t="e">
        <f t="shared" si="10"/>
        <v>#DIV/0!</v>
      </c>
      <c r="T37" s="202"/>
      <c r="U37" s="261"/>
    </row>
    <row r="38" spans="1:21" s="249" customFormat="1">
      <c r="A38" s="378"/>
      <c r="B38" s="234" t="s">
        <v>148</v>
      </c>
      <c r="C38" s="288" t="s">
        <v>151</v>
      </c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6">
        <f t="shared" si="11"/>
        <v>0</v>
      </c>
      <c r="Q38" s="235">
        <v>1.0301</v>
      </c>
      <c r="R38" s="233">
        <f t="shared" ref="R38" si="12">P38*Q38/1000</f>
        <v>0</v>
      </c>
      <c r="S38" s="204" t="e">
        <f t="shared" si="10"/>
        <v>#DIV/0!</v>
      </c>
      <c r="T38" s="202"/>
      <c r="U38" s="261"/>
    </row>
    <row r="39" spans="1:21" s="249" customFormat="1">
      <c r="A39" s="378"/>
      <c r="B39" s="234" t="s">
        <v>149</v>
      </c>
      <c r="C39" s="288" t="s">
        <v>151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6">
        <f t="shared" si="11"/>
        <v>0</v>
      </c>
      <c r="Q39" s="235">
        <v>2.1555</v>
      </c>
      <c r="R39" s="217">
        <f>P39*Q39/1000</f>
        <v>0</v>
      </c>
      <c r="S39" s="204" t="e">
        <f t="shared" si="10"/>
        <v>#DIV/0!</v>
      </c>
      <c r="T39" s="202"/>
      <c r="U39" s="261"/>
    </row>
    <row r="40" spans="1:21" s="249" customFormat="1">
      <c r="A40" s="378"/>
      <c r="B40" s="237" t="s">
        <v>150</v>
      </c>
      <c r="C40" s="289" t="s">
        <v>151</v>
      </c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6">
        <f t="shared" si="11"/>
        <v>0</v>
      </c>
      <c r="Q40" s="238">
        <v>2.0432000000000001</v>
      </c>
      <c r="R40" s="217">
        <f>P40*Q40/1000</f>
        <v>0</v>
      </c>
      <c r="S40" s="204" t="e">
        <f t="shared" si="10"/>
        <v>#DIV/0!</v>
      </c>
      <c r="T40" s="202"/>
      <c r="U40" s="261"/>
    </row>
    <row r="41" spans="1:21" s="249" customFormat="1">
      <c r="A41" s="378"/>
      <c r="B41" s="239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1"/>
      <c r="Q41" s="242"/>
      <c r="R41" s="243">
        <f>SUM(R35:R40)</f>
        <v>0</v>
      </c>
      <c r="S41" s="244" t="e">
        <f>SUM(S35:S40)</f>
        <v>#DIV/0!</v>
      </c>
      <c r="T41" s="244"/>
      <c r="U41" s="261"/>
    </row>
    <row r="42" spans="1:21" s="249" customFormat="1" ht="15" customHeight="1">
      <c r="A42" s="379" t="s">
        <v>162</v>
      </c>
      <c r="B42" s="295" t="s">
        <v>188</v>
      </c>
      <c r="C42" s="291"/>
      <c r="D42" s="292"/>
      <c r="E42" s="292"/>
      <c r="F42" s="292"/>
      <c r="G42" s="292"/>
      <c r="H42" s="292"/>
      <c r="I42" s="278"/>
      <c r="J42" s="278"/>
      <c r="K42" s="278"/>
      <c r="L42" s="293"/>
      <c r="M42" s="293"/>
      <c r="N42" s="293"/>
      <c r="O42" s="293"/>
      <c r="P42" s="276">
        <f>SUM(D42:O42)</f>
        <v>0</v>
      </c>
      <c r="Q42" s="245"/>
      <c r="R42" s="246"/>
      <c r="S42" s="236"/>
      <c r="T42" s="236"/>
      <c r="U42" s="261"/>
    </row>
    <row r="43" spans="1:21" s="249" customFormat="1">
      <c r="A43" s="376"/>
      <c r="B43" s="295" t="s">
        <v>188</v>
      </c>
      <c r="C43" s="291"/>
      <c r="D43" s="292"/>
      <c r="E43" s="292"/>
      <c r="F43" s="292"/>
      <c r="G43" s="292"/>
      <c r="H43" s="292"/>
      <c r="I43" s="292"/>
      <c r="J43" s="292"/>
      <c r="K43" s="293"/>
      <c r="L43" s="293"/>
      <c r="M43" s="293"/>
      <c r="N43" s="293"/>
      <c r="O43" s="293"/>
      <c r="P43" s="276">
        <f t="shared" ref="P43:P44" si="13">SUM(D43:O43)</f>
        <v>0</v>
      </c>
      <c r="Q43" s="245"/>
      <c r="R43" s="246"/>
      <c r="S43" s="236"/>
      <c r="T43" s="236"/>
      <c r="U43" s="261"/>
    </row>
    <row r="44" spans="1:21" s="249" customFormat="1">
      <c r="A44" s="376"/>
      <c r="B44" s="295" t="s">
        <v>188</v>
      </c>
      <c r="C44" s="291"/>
      <c r="D44" s="292"/>
      <c r="E44" s="292"/>
      <c r="F44" s="292"/>
      <c r="G44" s="292"/>
      <c r="H44" s="292"/>
      <c r="I44" s="292"/>
      <c r="J44" s="292"/>
      <c r="K44" s="293"/>
      <c r="L44" s="293"/>
      <c r="M44" s="293"/>
      <c r="N44" s="293"/>
      <c r="O44" s="293"/>
      <c r="P44" s="276">
        <f t="shared" si="13"/>
        <v>0</v>
      </c>
      <c r="Q44" s="245"/>
      <c r="R44" s="246"/>
      <c r="S44" s="236"/>
      <c r="T44" s="236"/>
      <c r="U44" s="261"/>
    </row>
    <row r="45" spans="1:21" s="249" customFormat="1">
      <c r="A45" s="376"/>
      <c r="B45" s="23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>
        <f t="shared" ref="P45:P46" si="14">SUM(D45:O45)</f>
        <v>0</v>
      </c>
      <c r="Q45" s="245"/>
      <c r="R45" s="246"/>
      <c r="S45" s="236"/>
      <c r="T45" s="236"/>
      <c r="U45" s="261"/>
    </row>
    <row r="46" spans="1:21" s="249" customFormat="1">
      <c r="A46" s="376"/>
      <c r="B46" s="23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>
        <f t="shared" si="14"/>
        <v>0</v>
      </c>
      <c r="Q46" s="245"/>
      <c r="R46" s="246"/>
      <c r="S46" s="236"/>
      <c r="T46" s="236"/>
      <c r="U46" s="261"/>
    </row>
    <row r="47" spans="1:21" s="249" customFormat="1">
      <c r="A47" s="377"/>
      <c r="B47" s="247"/>
      <c r="C47" s="239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8">
        <f>SUM(P42:P46)</f>
        <v>0</v>
      </c>
      <c r="Q47" s="240"/>
      <c r="R47" s="242"/>
      <c r="S47" s="244"/>
      <c r="T47" s="244"/>
      <c r="U47" s="261"/>
    </row>
    <row r="48" spans="1:21">
      <c r="A48" s="262"/>
      <c r="C48" s="227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18"/>
      <c r="S48" s="263"/>
      <c r="T48" s="263"/>
      <c r="U48" s="264"/>
    </row>
    <row r="49" spans="1:21" ht="20.5">
      <c r="A49" s="380" t="s">
        <v>3</v>
      </c>
      <c r="B49" s="381"/>
      <c r="C49" s="265"/>
      <c r="D49" s="266" t="s">
        <v>152</v>
      </c>
      <c r="E49" s="267"/>
      <c r="F49" s="267"/>
      <c r="G49" s="267"/>
      <c r="H49" s="267"/>
      <c r="I49" s="267"/>
      <c r="J49" s="265"/>
      <c r="K49" s="265"/>
      <c r="L49" s="265"/>
      <c r="M49" s="265"/>
      <c r="N49" s="265"/>
      <c r="O49" s="265"/>
      <c r="P49" s="265"/>
      <c r="Q49" s="227"/>
      <c r="R49" s="268"/>
      <c r="S49" s="268"/>
      <c r="T49" s="268"/>
      <c r="U49" s="269"/>
    </row>
    <row r="50" spans="1:21" ht="20">
      <c r="A50" s="270" t="s">
        <v>4</v>
      </c>
      <c r="B50" s="271" t="s">
        <v>80</v>
      </c>
      <c r="D50" s="267" t="s">
        <v>153</v>
      </c>
      <c r="F50" s="226" t="s">
        <v>161</v>
      </c>
      <c r="G50" s="267" t="s">
        <v>154</v>
      </c>
      <c r="H50" s="267"/>
      <c r="I50" s="267"/>
      <c r="R50" s="272"/>
      <c r="S50" s="272"/>
      <c r="T50" s="272"/>
    </row>
    <row r="51" spans="1:21" ht="20">
      <c r="A51" s="270" t="s">
        <v>6</v>
      </c>
      <c r="B51" s="270">
        <v>1</v>
      </c>
      <c r="D51" s="267" t="s">
        <v>155</v>
      </c>
      <c r="F51" s="226" t="s">
        <v>161</v>
      </c>
      <c r="G51" s="267" t="s">
        <v>156</v>
      </c>
      <c r="H51" s="267"/>
      <c r="I51" s="267"/>
      <c r="R51" s="272"/>
      <c r="S51" s="272"/>
      <c r="T51" s="272"/>
    </row>
    <row r="52" spans="1:21" ht="20">
      <c r="A52" s="270" t="s">
        <v>8</v>
      </c>
      <c r="B52" s="270">
        <v>28</v>
      </c>
      <c r="D52" s="267" t="s">
        <v>157</v>
      </c>
      <c r="F52" s="226" t="s">
        <v>161</v>
      </c>
      <c r="G52" s="267" t="s">
        <v>158</v>
      </c>
      <c r="H52" s="267"/>
      <c r="I52" s="267"/>
      <c r="R52" s="272"/>
      <c r="S52" s="272"/>
      <c r="T52" s="272"/>
    </row>
    <row r="53" spans="1:21" ht="20">
      <c r="A53" s="270" t="s">
        <v>9</v>
      </c>
      <c r="B53" s="270">
        <v>265</v>
      </c>
      <c r="D53" s="267" t="s">
        <v>159</v>
      </c>
      <c r="F53" s="226" t="s">
        <v>161</v>
      </c>
      <c r="G53" s="267" t="s">
        <v>160</v>
      </c>
      <c r="H53" s="267"/>
      <c r="I53" s="267"/>
      <c r="R53" s="272"/>
      <c r="S53" s="272"/>
      <c r="T53" s="272"/>
    </row>
    <row r="54" spans="1:21">
      <c r="A54" s="270" t="s">
        <v>10</v>
      </c>
      <c r="B54" s="270">
        <v>23500</v>
      </c>
    </row>
    <row r="55" spans="1:21">
      <c r="A55" s="270" t="s">
        <v>11</v>
      </c>
      <c r="B55" s="270">
        <v>16100</v>
      </c>
    </row>
  </sheetData>
  <sheetProtection algorithmName="SHA-512" hashValue="OwIcja6Z5VCvKLCabHqdYGjt98Rq5xK54jPXXKpEjKrDmC60SyOkq4r4UvyCol3BCBwcneRpUkv0rGG7Q18d9Q==" saltValue="w93isZzg4/0y8EOBAqnrZg==" spinCount="100000" sheet="1" objects="1" scenarios="1"/>
  <mergeCells count="32">
    <mergeCell ref="A5:T5"/>
    <mergeCell ref="A1:A4"/>
    <mergeCell ref="B1:Q2"/>
    <mergeCell ref="R1:T2"/>
    <mergeCell ref="R3:T3"/>
    <mergeCell ref="R4:T4"/>
    <mergeCell ref="A6:A8"/>
    <mergeCell ref="B6:B8"/>
    <mergeCell ref="C6:C8"/>
    <mergeCell ref="D6:O6"/>
    <mergeCell ref="P6:P8"/>
    <mergeCell ref="K7:K8"/>
    <mergeCell ref="L7:L8"/>
    <mergeCell ref="M7:M8"/>
    <mergeCell ref="N7:N8"/>
    <mergeCell ref="O7:O8"/>
    <mergeCell ref="R6:R7"/>
    <mergeCell ref="S6:S8"/>
    <mergeCell ref="T6:T8"/>
    <mergeCell ref="D7:D8"/>
    <mergeCell ref="E7:E8"/>
    <mergeCell ref="F7:F8"/>
    <mergeCell ref="G7:G8"/>
    <mergeCell ref="H7:H8"/>
    <mergeCell ref="I7:I8"/>
    <mergeCell ref="J7:J8"/>
    <mergeCell ref="Q6:Q8"/>
    <mergeCell ref="A9:A28"/>
    <mergeCell ref="A29:A33"/>
    <mergeCell ref="A35:A41"/>
    <mergeCell ref="A42:A47"/>
    <mergeCell ref="A49:B49"/>
  </mergeCells>
  <pageMargins left="0.42" right="0.39" top="0.75" bottom="0.75" header="0.3" footer="0.3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5"/>
  <sheetViews>
    <sheetView zoomScale="115" zoomScaleNormal="115" workbookViewId="0">
      <selection activeCell="A31" sqref="A31:XFD31"/>
    </sheetView>
  </sheetViews>
  <sheetFormatPr defaultColWidth="9.08984375" defaultRowHeight="14.5"/>
  <cols>
    <col min="1" max="1" width="6.26953125" style="38" customWidth="1"/>
    <col min="2" max="2" width="34.36328125" style="38" customWidth="1"/>
    <col min="3" max="3" width="8" style="38" customWidth="1"/>
    <col min="4" max="6" width="14.26953125" style="38" customWidth="1"/>
    <col min="7" max="7" width="14.26953125" style="69" customWidth="1"/>
    <col min="8" max="8" width="59.90625" style="38" customWidth="1"/>
    <col min="9" max="10" width="9.08984375" style="38"/>
    <col min="11" max="11" width="13.26953125" style="38" customWidth="1"/>
    <col min="12" max="12" width="9.08984375" style="38"/>
    <col min="13" max="13" width="8.90625" style="38" bestFit="1" customWidth="1"/>
    <col min="14" max="16384" width="9.08984375" style="38"/>
  </cols>
  <sheetData>
    <row r="2" spans="1:14" ht="16.5">
      <c r="A2" s="371"/>
      <c r="B2" s="372" t="s">
        <v>20</v>
      </c>
      <c r="C2" s="371" t="s">
        <v>21</v>
      </c>
      <c r="D2" s="373" t="s">
        <v>22</v>
      </c>
      <c r="E2" s="374"/>
      <c r="F2" s="374"/>
      <c r="G2" s="374"/>
      <c r="H2" s="372" t="s">
        <v>23</v>
      </c>
      <c r="J2" s="354" t="s">
        <v>3</v>
      </c>
      <c r="K2" s="355"/>
    </row>
    <row r="3" spans="1:14" ht="15">
      <c r="A3" s="371"/>
      <c r="B3" s="372"/>
      <c r="C3" s="371"/>
      <c r="D3" s="98" t="s">
        <v>24</v>
      </c>
      <c r="E3" s="98" t="s">
        <v>25</v>
      </c>
      <c r="F3" s="98" t="s">
        <v>26</v>
      </c>
      <c r="G3" s="81" t="s">
        <v>27</v>
      </c>
      <c r="H3" s="372"/>
      <c r="J3" s="2" t="s">
        <v>4</v>
      </c>
      <c r="K3" s="37" t="s">
        <v>80</v>
      </c>
    </row>
    <row r="4" spans="1:14" ht="15">
      <c r="A4" s="371"/>
      <c r="B4" s="372"/>
      <c r="C4" s="371"/>
      <c r="D4" s="98" t="s">
        <v>28</v>
      </c>
      <c r="E4" s="98" t="s">
        <v>29</v>
      </c>
      <c r="F4" s="98" t="s">
        <v>30</v>
      </c>
      <c r="G4" s="81" t="s">
        <v>76</v>
      </c>
      <c r="H4" s="372"/>
      <c r="J4" s="2" t="s">
        <v>6</v>
      </c>
      <c r="K4" s="75">
        <v>1</v>
      </c>
    </row>
    <row r="5" spans="1:14">
      <c r="A5" s="59" t="s">
        <v>31</v>
      </c>
      <c r="C5" s="60"/>
      <c r="D5" s="60"/>
      <c r="E5" s="60"/>
      <c r="F5" s="60"/>
      <c r="G5" s="82"/>
      <c r="H5" s="39"/>
      <c r="J5" s="2" t="s">
        <v>8</v>
      </c>
      <c r="K5" s="75">
        <v>28</v>
      </c>
    </row>
    <row r="6" spans="1:14">
      <c r="A6" s="40"/>
      <c r="B6" s="41" t="s">
        <v>32</v>
      </c>
      <c r="C6" s="40" t="s">
        <v>33</v>
      </c>
      <c r="D6" s="61">
        <f>D70*$G$70*10^-6</f>
        <v>5.7221999999999995E-2</v>
      </c>
      <c r="E6" s="61">
        <f>E70*$G$70*10^-6</f>
        <v>1.02E-6</v>
      </c>
      <c r="F6" s="61">
        <f>F70*$G$70*10^-6</f>
        <v>1.02E-7</v>
      </c>
      <c r="G6" s="82">
        <f>D6+(E6*$K$5)+(F6*$K$6)</f>
        <v>5.7277589999999989E-2</v>
      </c>
      <c r="H6" s="42" t="s">
        <v>34</v>
      </c>
      <c r="I6" s="69"/>
      <c r="J6" s="2" t="s">
        <v>9</v>
      </c>
      <c r="K6" s="75">
        <v>265</v>
      </c>
    </row>
    <row r="7" spans="1:14">
      <c r="A7" s="40"/>
      <c r="B7" s="41" t="s">
        <v>32</v>
      </c>
      <c r="C7" s="40" t="s">
        <v>79</v>
      </c>
      <c r="D7" s="61">
        <f>D70/1000000</f>
        <v>5.6099999999999997E-2</v>
      </c>
      <c r="E7" s="61">
        <f t="shared" ref="E7" si="0">E70/1000000</f>
        <v>9.9999999999999995E-7</v>
      </c>
      <c r="F7" s="61">
        <f>F70/1000000</f>
        <v>1.0000000000000001E-7</v>
      </c>
      <c r="G7" s="82">
        <f>D7+(E7*$K$5)+(F7*$K$6)</f>
        <v>5.6154499999999996E-2</v>
      </c>
      <c r="H7" s="42" t="s">
        <v>34</v>
      </c>
      <c r="I7" s="69"/>
      <c r="J7" s="2" t="s">
        <v>10</v>
      </c>
      <c r="K7" s="75">
        <v>23500</v>
      </c>
    </row>
    <row r="8" spans="1:14">
      <c r="A8" s="40"/>
      <c r="B8" s="41" t="s">
        <v>35</v>
      </c>
      <c r="C8" s="40" t="s">
        <v>36</v>
      </c>
      <c r="D8" s="61">
        <f>D71*$G$71*10^-6</f>
        <v>1.0574699999999999</v>
      </c>
      <c r="E8" s="61">
        <f t="shared" ref="E8:F8" si="1">E71*$G$71*10^-6</f>
        <v>1.047E-5</v>
      </c>
      <c r="F8" s="61">
        <f t="shared" si="1"/>
        <v>1.5705E-5</v>
      </c>
      <c r="G8" s="82">
        <f t="shared" ref="G8:G27" si="2">D8+(E8*$K$5)+(F8*$K$6)</f>
        <v>1.0619249849999999</v>
      </c>
      <c r="H8" s="42" t="s">
        <v>34</v>
      </c>
      <c r="I8" s="69"/>
      <c r="J8" s="2" t="s">
        <v>11</v>
      </c>
      <c r="K8" s="75">
        <v>16100</v>
      </c>
    </row>
    <row r="9" spans="1:14">
      <c r="A9" s="40"/>
      <c r="B9" s="41" t="s">
        <v>81</v>
      </c>
      <c r="C9" s="40" t="s">
        <v>37</v>
      </c>
      <c r="D9" s="61">
        <f>D72*$G$72*10^-6</f>
        <v>3.2096984443713019</v>
      </c>
      <c r="E9" s="61">
        <f>E72*$G$72*10^-6</f>
        <v>1.2440691644850007E-4</v>
      </c>
      <c r="F9" s="61">
        <f>F72*$G$72*10^-6</f>
        <v>2.4881383289700012E-5</v>
      </c>
      <c r="G9" s="82">
        <f>D9+(E9*$K$5)+(F9*$K$6)</f>
        <v>3.2197754046036304</v>
      </c>
      <c r="H9" s="42" t="s">
        <v>85</v>
      </c>
      <c r="I9" s="69"/>
      <c r="J9" s="38" t="s">
        <v>88</v>
      </c>
    </row>
    <row r="10" spans="1:14">
      <c r="A10" s="40"/>
      <c r="B10" s="41" t="s">
        <v>84</v>
      </c>
      <c r="C10" s="40" t="s">
        <v>37</v>
      </c>
      <c r="D10" s="61">
        <f>D73*$G$73*10^-6</f>
        <v>3.2353401009425418</v>
      </c>
      <c r="E10" s="61">
        <f>E73*$G$73*10^-6</f>
        <v>1.2540077910630005E-4</v>
      </c>
      <c r="F10" s="61">
        <f>F73*$G$73*10^-6</f>
        <v>2.5080155821260009E-5</v>
      </c>
      <c r="G10" s="82">
        <f>D10+(E10*$K$5)+(F10*$K$6)</f>
        <v>3.2454975640501518</v>
      </c>
      <c r="H10" s="42" t="s">
        <v>85</v>
      </c>
      <c r="I10" s="69"/>
    </row>
    <row r="11" spans="1:14">
      <c r="A11" s="40"/>
      <c r="B11" s="41" t="s">
        <v>38</v>
      </c>
      <c r="C11" s="40" t="s">
        <v>37</v>
      </c>
      <c r="D11" s="61">
        <f>D74*$G$74*10^-6</f>
        <v>2.6987220000000001</v>
      </c>
      <c r="E11" s="61">
        <f>E74*$G$74*10^-6</f>
        <v>1.0925999999999999E-4</v>
      </c>
      <c r="F11" s="61">
        <f>F74*$G$74*10^-6</f>
        <v>2.1852E-5</v>
      </c>
      <c r="G11" s="82">
        <f>D11+(E11*$K$5)+(F11*$K$6)</f>
        <v>2.7075720599999999</v>
      </c>
      <c r="H11" s="42" t="s">
        <v>34</v>
      </c>
      <c r="I11" s="69"/>
    </row>
    <row r="12" spans="1:14">
      <c r="A12" s="40"/>
      <c r="B12" s="41" t="s">
        <v>39</v>
      </c>
      <c r="C12" s="40" t="s">
        <v>36</v>
      </c>
      <c r="D12" s="61">
        <f>D75*$G$75*10^-6</f>
        <v>3.0866199999999999</v>
      </c>
      <c r="E12" s="61">
        <f t="shared" ref="E12:F12" si="3">E75*$G$75*10^-6</f>
        <v>3.1399999999999998E-5</v>
      </c>
      <c r="F12" s="61">
        <f t="shared" si="3"/>
        <v>4.7099999999999993E-5</v>
      </c>
      <c r="G12" s="82">
        <f t="shared" si="2"/>
        <v>3.0999806999999997</v>
      </c>
      <c r="H12" s="42" t="s">
        <v>34</v>
      </c>
      <c r="I12" s="69"/>
    </row>
    <row r="13" spans="1:14">
      <c r="A13" s="40"/>
      <c r="B13" s="41" t="s">
        <v>40</v>
      </c>
      <c r="C13" s="40" t="s">
        <v>36</v>
      </c>
      <c r="D13" s="61">
        <f>D76*$G$76*10^-6</f>
        <v>2.534157</v>
      </c>
      <c r="E13" s="61">
        <f t="shared" ref="E13:F13" si="4">E76*$G$76*10^-6</f>
        <v>2.637E-5</v>
      </c>
      <c r="F13" s="61">
        <f t="shared" si="4"/>
        <v>3.9554999999999997E-5</v>
      </c>
      <c r="G13" s="82">
        <f>D13+(E13*$K$5)+(F13*$K$6)</f>
        <v>2.5453774350000002</v>
      </c>
      <c r="H13" s="42" t="s">
        <v>34</v>
      </c>
      <c r="I13" s="69"/>
    </row>
    <row r="14" spans="1:14">
      <c r="A14" s="40"/>
      <c r="B14" s="41" t="s">
        <v>41</v>
      </c>
      <c r="C14" s="40" t="s">
        <v>37</v>
      </c>
      <c r="D14" s="61">
        <f>D77*$G$77*10^-6</f>
        <v>2.4688949999999998</v>
      </c>
      <c r="E14" s="61">
        <f>E77*$G$77*10^-6</f>
        <v>1.0359E-4</v>
      </c>
      <c r="F14" s="61">
        <f t="shared" ref="F14" si="5">F77*$G$77*10^-6</f>
        <v>2.0718000000000001E-5</v>
      </c>
      <c r="G14" s="82">
        <f t="shared" si="2"/>
        <v>2.4772857899999998</v>
      </c>
      <c r="H14" s="42" t="s">
        <v>34</v>
      </c>
      <c r="I14" s="69"/>
    </row>
    <row r="15" spans="1:14">
      <c r="A15" s="40"/>
      <c r="B15" s="41" t="s">
        <v>42</v>
      </c>
      <c r="C15" s="40" t="s">
        <v>37</v>
      </c>
      <c r="D15" s="61">
        <f>D78*$G$78*10^-6</f>
        <v>1.6797219999999999</v>
      </c>
      <c r="E15" s="61">
        <f t="shared" ref="E15:F15" si="6">E78*$G$78*10^-6</f>
        <v>2.6619999999999999E-5</v>
      </c>
      <c r="F15" s="61">
        <f t="shared" si="6"/>
        <v>2.6620000000000001E-6</v>
      </c>
      <c r="G15" s="82">
        <f t="shared" si="2"/>
        <v>1.68117279</v>
      </c>
      <c r="H15" s="42" t="s">
        <v>34</v>
      </c>
      <c r="I15" s="69"/>
      <c r="L15" s="72"/>
      <c r="M15" s="73"/>
      <c r="N15" s="72"/>
    </row>
    <row r="16" spans="1:14">
      <c r="A16" s="59"/>
      <c r="B16" s="41" t="s">
        <v>42</v>
      </c>
      <c r="C16" s="40" t="s">
        <v>36</v>
      </c>
      <c r="D16" s="61">
        <f>D15/0.54</f>
        <v>3.1105962962962961</v>
      </c>
      <c r="E16" s="61">
        <f t="shared" ref="E16:F16" si="7">E15/0.54</f>
        <v>4.9296296296296292E-5</v>
      </c>
      <c r="F16" s="61">
        <f t="shared" si="7"/>
        <v>4.9296296296296292E-6</v>
      </c>
      <c r="G16" s="82">
        <f t="shared" si="2"/>
        <v>3.1132829444444439</v>
      </c>
      <c r="H16" s="42" t="s">
        <v>86</v>
      </c>
      <c r="I16" s="69"/>
      <c r="L16" s="72"/>
      <c r="M16" s="73"/>
      <c r="N16" s="72"/>
    </row>
    <row r="17" spans="1:9">
      <c r="A17" s="59"/>
      <c r="B17" s="41" t="s">
        <v>77</v>
      </c>
      <c r="C17" s="40" t="s">
        <v>37</v>
      </c>
      <c r="D17" s="61">
        <f>D79*$G$79*10^-6</f>
        <v>2.1815639999999998</v>
      </c>
      <c r="E17" s="61">
        <f t="shared" ref="E17:F17" si="8">E79*$G$79*10^-6</f>
        <v>9.4439999999999997E-5</v>
      </c>
      <c r="F17" s="61">
        <f t="shared" si="8"/>
        <v>1.8887999999999996E-5</v>
      </c>
      <c r="G17" s="82">
        <f t="shared" si="2"/>
        <v>2.1892136399999997</v>
      </c>
      <c r="H17" s="42" t="s">
        <v>34</v>
      </c>
      <c r="I17" s="69"/>
    </row>
    <row r="18" spans="1:9">
      <c r="A18" s="59"/>
      <c r="B18" s="41" t="s">
        <v>102</v>
      </c>
      <c r="C18" s="40" t="s">
        <v>36</v>
      </c>
      <c r="D18" s="61"/>
      <c r="E18" s="61">
        <f>E80*$G$80*10^-6</f>
        <v>4.7969999999999995E-4</v>
      </c>
      <c r="F18" s="61">
        <f>F80*$G$80*10^-6</f>
        <v>6.3960000000000004E-5</v>
      </c>
      <c r="G18" s="82">
        <f>D18+(E18*$K$5)+(F18*$K$6)</f>
        <v>3.0380999999999998E-2</v>
      </c>
      <c r="H18" s="42" t="s">
        <v>34</v>
      </c>
      <c r="I18" s="69"/>
    </row>
    <row r="19" spans="1:9">
      <c r="A19" s="59"/>
      <c r="B19" s="41" t="s">
        <v>103</v>
      </c>
      <c r="C19" s="40" t="s">
        <v>36</v>
      </c>
      <c r="D19" s="61"/>
      <c r="E19" s="61">
        <f>E82*$G$82*10^-6</f>
        <v>2.2589999999999999E-4</v>
      </c>
      <c r="F19" s="61">
        <f>F82*$G$82*10^-6</f>
        <v>3.012E-5</v>
      </c>
      <c r="G19" s="82">
        <f t="shared" si="2"/>
        <v>1.4307E-2</v>
      </c>
      <c r="H19" s="42" t="s">
        <v>34</v>
      </c>
      <c r="I19" s="69"/>
    </row>
    <row r="20" spans="1:9">
      <c r="A20" s="59"/>
      <c r="B20" s="41" t="s">
        <v>104</v>
      </c>
      <c r="C20" s="40" t="s">
        <v>36</v>
      </c>
      <c r="D20" s="61"/>
      <c r="E20" s="61">
        <f>E83*$G$83*10^-6</f>
        <v>5.5590000000000001E-4</v>
      </c>
      <c r="F20" s="61">
        <f>F83*$G$83*10^-6</f>
        <v>7.4120000000000002E-5</v>
      </c>
      <c r="G20" s="82">
        <f t="shared" si="2"/>
        <v>3.5207000000000002E-2</v>
      </c>
      <c r="H20" s="42" t="s">
        <v>34</v>
      </c>
      <c r="I20" s="69"/>
    </row>
    <row r="21" spans="1:9">
      <c r="A21" s="59"/>
      <c r="B21" s="41" t="s">
        <v>105</v>
      </c>
      <c r="C21" s="40" t="s">
        <v>36</v>
      </c>
      <c r="D21" s="61"/>
      <c r="E21" s="61">
        <f t="shared" ref="E21:F21" si="9">E84*$G$84*10^-6</f>
        <v>5.0339999999999998E-4</v>
      </c>
      <c r="F21" s="61">
        <f t="shared" si="9"/>
        <v>6.7120000000000008E-5</v>
      </c>
      <c r="G21" s="82">
        <f t="shared" si="2"/>
        <v>3.1882000000000001E-2</v>
      </c>
      <c r="H21" s="42" t="s">
        <v>34</v>
      </c>
      <c r="I21" s="69"/>
    </row>
    <row r="22" spans="1:9">
      <c r="A22" s="59"/>
      <c r="B22" s="41" t="s">
        <v>106</v>
      </c>
      <c r="C22" s="40" t="s">
        <v>122</v>
      </c>
      <c r="D22" s="61"/>
      <c r="E22" s="61">
        <f>E85*$G$85*10^-6</f>
        <v>2.0929999999999998E-5</v>
      </c>
      <c r="F22" s="61">
        <f>F85*$G$85*10^-6</f>
        <v>2.0929999999999997E-6</v>
      </c>
      <c r="G22" s="82">
        <f t="shared" si="2"/>
        <v>1.1406849999999998E-3</v>
      </c>
      <c r="H22" s="42" t="s">
        <v>34</v>
      </c>
      <c r="I22" s="69"/>
    </row>
    <row r="23" spans="1:9">
      <c r="A23" s="59"/>
      <c r="B23" s="41" t="s">
        <v>107</v>
      </c>
      <c r="C23" s="40" t="s">
        <v>36</v>
      </c>
      <c r="D23" s="61">
        <f>D80*$G$80*10^-6</f>
        <v>1.79088</v>
      </c>
      <c r="E23" s="61"/>
      <c r="F23" s="61"/>
      <c r="G23" s="82">
        <f>D23+(E23*$K$5)+(F23*$K$6)</f>
        <v>1.79088</v>
      </c>
      <c r="H23" s="42" t="s">
        <v>34</v>
      </c>
      <c r="I23" s="69"/>
    </row>
    <row r="24" spans="1:9">
      <c r="A24" s="59"/>
      <c r="B24" s="41" t="s">
        <v>108</v>
      </c>
      <c r="C24" s="40" t="s">
        <v>36</v>
      </c>
      <c r="D24" s="61">
        <f>D82*$G$82*10^-6</f>
        <v>0.753</v>
      </c>
      <c r="E24" s="61"/>
      <c r="F24" s="61"/>
      <c r="G24" s="82">
        <f>D24+(E24*$K$5)+(F24*$K$6)</f>
        <v>0.753</v>
      </c>
      <c r="H24" s="42" t="s">
        <v>34</v>
      </c>
      <c r="I24" s="69"/>
    </row>
    <row r="25" spans="1:9">
      <c r="A25" s="59"/>
      <c r="B25" s="41" t="s">
        <v>109</v>
      </c>
      <c r="C25" s="40" t="s">
        <v>36</v>
      </c>
      <c r="D25" s="61">
        <f>D83*$G$83*10^-6</f>
        <v>1.853</v>
      </c>
      <c r="E25" s="61"/>
      <c r="F25" s="61"/>
      <c r="G25" s="82">
        <f t="shared" si="2"/>
        <v>1.853</v>
      </c>
      <c r="H25" s="42" t="s">
        <v>34</v>
      </c>
      <c r="I25" s="69"/>
    </row>
    <row r="26" spans="1:9">
      <c r="A26" s="59"/>
      <c r="B26" s="41" t="s">
        <v>110</v>
      </c>
      <c r="C26" s="40" t="s">
        <v>36</v>
      </c>
      <c r="D26" s="61">
        <f>D84*$G$84*10^-6</f>
        <v>1.6779999999999999</v>
      </c>
      <c r="E26" s="61"/>
      <c r="F26" s="61"/>
      <c r="G26" s="82">
        <f t="shared" si="2"/>
        <v>1.6779999999999999</v>
      </c>
      <c r="H26" s="42" t="s">
        <v>34</v>
      </c>
      <c r="I26" s="69"/>
    </row>
    <row r="27" spans="1:9">
      <c r="A27" s="59"/>
      <c r="B27" s="41" t="s">
        <v>111</v>
      </c>
      <c r="C27" s="40" t="s">
        <v>122</v>
      </c>
      <c r="D27" s="61">
        <f>D85*$G$85*10^-6</f>
        <v>1.1427779999999998</v>
      </c>
      <c r="E27" s="61"/>
      <c r="F27" s="61"/>
      <c r="G27" s="82">
        <f t="shared" si="2"/>
        <v>1.1427779999999998</v>
      </c>
      <c r="H27" s="42" t="s">
        <v>34</v>
      </c>
      <c r="I27" s="69"/>
    </row>
    <row r="28" spans="1:9">
      <c r="A28" s="59" t="s">
        <v>43</v>
      </c>
      <c r="B28" s="41"/>
      <c r="C28" s="40"/>
      <c r="D28" s="61"/>
      <c r="E28" s="61"/>
      <c r="F28" s="61"/>
      <c r="G28" s="82"/>
      <c r="H28" s="42"/>
      <c r="I28" s="69"/>
    </row>
    <row r="29" spans="1:9">
      <c r="A29" s="59"/>
      <c r="B29" s="41" t="s">
        <v>44</v>
      </c>
      <c r="C29" s="43" t="s">
        <v>37</v>
      </c>
      <c r="D29" s="61">
        <f>D91*$G$91*10^-6</f>
        <v>2.1815639999999998</v>
      </c>
      <c r="E29" s="61">
        <f>E91*$G$91*10^-6</f>
        <v>1.0388399999999999E-3</v>
      </c>
      <c r="F29" s="61">
        <f>F91*$G$91*10^-6</f>
        <v>1.0073600000000001E-4</v>
      </c>
      <c r="G29" s="82">
        <f t="shared" ref="G29:G35" si="10">D29+(E29*$K$5)+(F29*$K$6)</f>
        <v>2.2373465599999998</v>
      </c>
      <c r="H29" s="42" t="s">
        <v>45</v>
      </c>
      <c r="I29" s="69"/>
    </row>
    <row r="30" spans="1:9">
      <c r="A30" s="59"/>
      <c r="B30" s="41" t="s">
        <v>78</v>
      </c>
      <c r="C30" s="43" t="s">
        <v>37</v>
      </c>
      <c r="D30" s="61">
        <f>D92*$G$92*10^-6</f>
        <v>2.1815639999999998</v>
      </c>
      <c r="E30" s="61">
        <f t="shared" ref="E30:F30" si="11">E92*$G$92*10^-6</f>
        <v>7.8699999999999994E-4</v>
      </c>
      <c r="F30" s="61">
        <f t="shared" si="11"/>
        <v>2.5183999999999997E-4</v>
      </c>
      <c r="G30" s="82">
        <f t="shared" si="10"/>
        <v>2.2703376</v>
      </c>
      <c r="H30" s="42" t="s">
        <v>45</v>
      </c>
      <c r="I30" s="69"/>
    </row>
    <row r="31" spans="1:9">
      <c r="A31" s="59"/>
      <c r="B31" s="41" t="s">
        <v>47</v>
      </c>
      <c r="C31" s="43" t="s">
        <v>37</v>
      </c>
      <c r="D31" s="61">
        <f>D93*$G$93*10^-6</f>
        <v>2.1815639999999998</v>
      </c>
      <c r="E31" s="61">
        <f t="shared" ref="E31:F31" si="12">E93*$G$93*10^-6</f>
        <v>1.1962399999999999E-4</v>
      </c>
      <c r="F31" s="61">
        <f t="shared" si="12"/>
        <v>1.7943599999999999E-4</v>
      </c>
      <c r="G31" s="82">
        <f>D31+(E31*$K$5)+(F31*$K$6)</f>
        <v>2.2324640119999999</v>
      </c>
      <c r="H31" s="42" t="s">
        <v>45</v>
      </c>
      <c r="I31" s="69"/>
    </row>
    <row r="32" spans="1:9">
      <c r="A32" s="59"/>
      <c r="B32" s="41" t="s">
        <v>48</v>
      </c>
      <c r="C32" s="43" t="s">
        <v>37</v>
      </c>
      <c r="D32" s="61">
        <f>D94*$G$94*10^-6</f>
        <v>2.6987220000000001</v>
      </c>
      <c r="E32" s="61">
        <f t="shared" ref="E32" si="13">E94*$G$94*10^-6</f>
        <v>1.4203800000000001E-4</v>
      </c>
      <c r="F32" s="61">
        <f>F94*$G$94*10^-6</f>
        <v>1.4203800000000001E-4</v>
      </c>
      <c r="G32" s="82">
        <f>D32+(E32*$K$5)+(F32*$K$6)</f>
        <v>2.7403391340000001</v>
      </c>
      <c r="H32" s="42" t="s">
        <v>45</v>
      </c>
      <c r="I32" s="69"/>
    </row>
    <row r="33" spans="1:9">
      <c r="A33" s="59"/>
      <c r="B33" s="41" t="s">
        <v>49</v>
      </c>
      <c r="C33" s="43" t="s">
        <v>36</v>
      </c>
      <c r="D33" s="61">
        <f>D95*$G$95*10^-6</f>
        <v>2.1261899999999998</v>
      </c>
      <c r="E33" s="61">
        <f t="shared" ref="E33:F33" si="14">E95*$G$95*10^-6</f>
        <v>3.4867999999999995E-3</v>
      </c>
      <c r="F33" s="61">
        <f t="shared" si="14"/>
        <v>1.1369999999999999E-4</v>
      </c>
      <c r="G33" s="82">
        <f t="shared" si="10"/>
        <v>2.2539508999999995</v>
      </c>
      <c r="H33" s="42" t="s">
        <v>50</v>
      </c>
      <c r="I33" s="69"/>
    </row>
    <row r="34" spans="1:9">
      <c r="A34" s="59"/>
      <c r="B34" s="41" t="s">
        <v>51</v>
      </c>
      <c r="C34" s="43" t="s">
        <v>37</v>
      </c>
      <c r="D34" s="61">
        <f>D96*$G$96*10^-6</f>
        <v>1.6797219999999999</v>
      </c>
      <c r="E34" s="61">
        <f t="shared" ref="E34:F34" si="15">E96*$G$96*10^-6</f>
        <v>1.65044E-3</v>
      </c>
      <c r="F34" s="61">
        <f t="shared" si="15"/>
        <v>5.3240000000000002E-6</v>
      </c>
      <c r="G34" s="82">
        <f t="shared" si="10"/>
        <v>1.7273451799999999</v>
      </c>
      <c r="H34" s="42" t="s">
        <v>45</v>
      </c>
      <c r="I34" s="69"/>
    </row>
    <row r="35" spans="1:9">
      <c r="A35" s="59"/>
      <c r="B35" s="41" t="s">
        <v>51</v>
      </c>
      <c r="C35" s="40" t="s">
        <v>36</v>
      </c>
      <c r="D35" s="61">
        <f>D34/0.54</f>
        <v>3.1105962962962961</v>
      </c>
      <c r="E35" s="61">
        <f t="shared" ref="E35:F35" si="16">E34/0.54</f>
        <v>3.0563703703703703E-3</v>
      </c>
      <c r="F35" s="61">
        <f t="shared" si="16"/>
        <v>9.8592592592592585E-6</v>
      </c>
      <c r="G35" s="82">
        <f t="shared" si="10"/>
        <v>3.1987873703703702</v>
      </c>
      <c r="H35" s="42" t="s">
        <v>87</v>
      </c>
      <c r="I35" s="69"/>
    </row>
    <row r="36" spans="1:9">
      <c r="A36" s="59" t="s">
        <v>52</v>
      </c>
      <c r="B36" s="41"/>
      <c r="C36" s="40"/>
      <c r="D36" s="61"/>
      <c r="E36" s="61"/>
      <c r="F36" s="61"/>
      <c r="G36" s="82"/>
      <c r="H36" s="42"/>
      <c r="I36" s="69"/>
    </row>
    <row r="37" spans="1:9">
      <c r="A37" s="59"/>
      <c r="B37" s="44" t="s">
        <v>53</v>
      </c>
      <c r="C37" s="43"/>
      <c r="D37" s="61"/>
      <c r="E37" s="61"/>
      <c r="F37" s="61"/>
      <c r="G37" s="82"/>
      <c r="H37" s="42"/>
      <c r="I37" s="69"/>
    </row>
    <row r="38" spans="1:9">
      <c r="A38" s="59"/>
      <c r="B38" s="45" t="s">
        <v>54</v>
      </c>
      <c r="C38" s="43" t="s">
        <v>37</v>
      </c>
      <c r="D38" s="61">
        <f>D103*$G$103/(10^6)</f>
        <v>2.6987220000000001</v>
      </c>
      <c r="E38" s="61">
        <f t="shared" ref="E38:F38" si="17">E103*$G$103/(10^6)</f>
        <v>1.5114300000000004E-4</v>
      </c>
      <c r="F38" s="61">
        <f t="shared" si="17"/>
        <v>1.0416120000000001E-3</v>
      </c>
      <c r="G38" s="82">
        <f t="shared" ref="G38:G41" si="18">D38+(E38*$K$5)+(F38*$K$6)</f>
        <v>2.9789811840000002</v>
      </c>
      <c r="H38" s="42" t="s">
        <v>55</v>
      </c>
      <c r="I38" s="69"/>
    </row>
    <row r="39" spans="1:9">
      <c r="A39" s="59"/>
      <c r="B39" s="45" t="s">
        <v>56</v>
      </c>
      <c r="C39" s="43" t="s">
        <v>37</v>
      </c>
      <c r="D39" s="61">
        <f>D104*$G$104/(10^6)</f>
        <v>2.6987220000000001</v>
      </c>
      <c r="E39" s="61">
        <f t="shared" ref="E39:F39" si="19">E104*$G$104/(10^6)</f>
        <v>1.5114300000000004E-4</v>
      </c>
      <c r="F39" s="61">
        <f t="shared" si="19"/>
        <v>1.0416120000000001E-3</v>
      </c>
      <c r="G39" s="82">
        <f t="shared" si="18"/>
        <v>2.9789811840000002</v>
      </c>
      <c r="H39" s="42" t="s">
        <v>55</v>
      </c>
      <c r="I39" s="69"/>
    </row>
    <row r="40" spans="1:9">
      <c r="A40" s="59"/>
      <c r="B40" s="45" t="s">
        <v>57</v>
      </c>
      <c r="C40" s="43" t="s">
        <v>37</v>
      </c>
      <c r="D40" s="61">
        <f>D105*$G$105/(10^6)</f>
        <v>2.6987220000000001</v>
      </c>
      <c r="E40" s="61">
        <f t="shared" ref="E40:F40" si="20">E105*$G$105/(10^6)</f>
        <v>1.5114300000000004E-4</v>
      </c>
      <c r="F40" s="61">
        <f t="shared" si="20"/>
        <v>1.0416120000000001E-3</v>
      </c>
      <c r="G40" s="82">
        <f>D40+(E40*$K$5)+(F40*$K$6)</f>
        <v>2.9789811840000002</v>
      </c>
      <c r="H40" s="42" t="s">
        <v>55</v>
      </c>
      <c r="I40" s="69"/>
    </row>
    <row r="41" spans="1:9">
      <c r="A41" s="59"/>
      <c r="B41" s="45" t="s">
        <v>58</v>
      </c>
      <c r="C41" s="43" t="s">
        <v>37</v>
      </c>
      <c r="D41" s="61">
        <f>D106*$G$106/(10^6)</f>
        <v>2.6987220000000001</v>
      </c>
      <c r="E41" s="61">
        <f t="shared" ref="E41:F41" si="21">E106*$G$106/(10^6)</f>
        <v>1.5114300000000004E-4</v>
      </c>
      <c r="F41" s="61">
        <f t="shared" si="21"/>
        <v>1.0416120000000001E-3</v>
      </c>
      <c r="G41" s="82">
        <f t="shared" si="18"/>
        <v>2.9789811840000002</v>
      </c>
      <c r="H41" s="42" t="s">
        <v>55</v>
      </c>
      <c r="I41" s="69"/>
    </row>
    <row r="42" spans="1:9">
      <c r="A42" s="59"/>
      <c r="B42" s="44" t="s">
        <v>59</v>
      </c>
      <c r="C42" s="43"/>
      <c r="D42" s="61"/>
      <c r="E42" s="61"/>
      <c r="F42" s="61"/>
      <c r="G42" s="82"/>
      <c r="H42" s="42"/>
      <c r="I42" s="69"/>
    </row>
    <row r="43" spans="1:9">
      <c r="A43" s="59"/>
      <c r="B43" s="45" t="s">
        <v>54</v>
      </c>
      <c r="C43" s="43" t="s">
        <v>37</v>
      </c>
      <c r="D43" s="61">
        <f>D108*$G$108/(10^6)</f>
        <v>2.1815639999999998</v>
      </c>
      <c r="E43" s="61">
        <f>E108*$G$108/(10^6)</f>
        <v>2.5184000000000001E-3</v>
      </c>
      <c r="F43" s="61">
        <f>F108*$G$108/(10^6)</f>
        <v>6.2960000000000007E-5</v>
      </c>
      <c r="G43" s="82">
        <f t="shared" ref="G43:G46" si="22">D43+(E43*$K$5)+(F43*$K$6)</f>
        <v>2.2687635999999998</v>
      </c>
      <c r="H43" s="42" t="s">
        <v>55</v>
      </c>
      <c r="I43" s="69"/>
    </row>
    <row r="44" spans="1:9">
      <c r="A44" s="39"/>
      <c r="B44" s="45" t="s">
        <v>56</v>
      </c>
      <c r="C44" s="43" t="s">
        <v>37</v>
      </c>
      <c r="D44" s="61">
        <f>D109*$G$109/(10^6)</f>
        <v>2.1815639999999998</v>
      </c>
      <c r="E44" s="61">
        <f t="shared" ref="E44:F44" si="23">E109*$G$109/(10^6)</f>
        <v>0</v>
      </c>
      <c r="F44" s="61">
        <f t="shared" si="23"/>
        <v>0</v>
      </c>
      <c r="G44" s="82">
        <f t="shared" si="22"/>
        <v>2.1815639999999998</v>
      </c>
      <c r="H44" s="42" t="s">
        <v>55</v>
      </c>
      <c r="I44" s="69"/>
    </row>
    <row r="45" spans="1:9">
      <c r="A45" s="39"/>
      <c r="B45" s="45" t="s">
        <v>57</v>
      </c>
      <c r="C45" s="43" t="s">
        <v>37</v>
      </c>
      <c r="D45" s="61">
        <f>D110*$G$110/(10^6)</f>
        <v>2.1815639999999998</v>
      </c>
      <c r="E45" s="61">
        <f t="shared" ref="E45:F45" si="24">E110*$G$110/(10^6)</f>
        <v>1.5740000000000001E-3</v>
      </c>
      <c r="F45" s="61">
        <f t="shared" si="24"/>
        <v>6.2960000000000007E-5</v>
      </c>
      <c r="G45" s="82">
        <f t="shared" si="22"/>
        <v>2.2423203999999997</v>
      </c>
      <c r="H45" s="42" t="s">
        <v>55</v>
      </c>
      <c r="I45" s="69"/>
    </row>
    <row r="46" spans="1:9">
      <c r="A46" s="39"/>
      <c r="B46" s="45" t="s">
        <v>58</v>
      </c>
      <c r="C46" s="43" t="s">
        <v>37</v>
      </c>
      <c r="D46" s="61">
        <f>D111*$G$111/(10^6)</f>
        <v>2.1815639999999998</v>
      </c>
      <c r="E46" s="61">
        <f t="shared" ref="E46:F46" si="25">E111*$G$111/(10^6)</f>
        <v>3.7775999999999999E-3</v>
      </c>
      <c r="F46" s="61">
        <f t="shared" si="25"/>
        <v>6.2960000000000007E-5</v>
      </c>
      <c r="G46" s="82">
        <f t="shared" si="22"/>
        <v>2.3040211999999998</v>
      </c>
      <c r="H46" s="42" t="s">
        <v>55</v>
      </c>
      <c r="I46" s="69"/>
    </row>
    <row r="47" spans="1:9">
      <c r="A47" s="59"/>
      <c r="B47" s="44" t="s">
        <v>60</v>
      </c>
      <c r="C47" s="43"/>
      <c r="D47" s="61"/>
      <c r="E47" s="61"/>
      <c r="F47" s="61"/>
      <c r="G47" s="82"/>
      <c r="H47" s="42"/>
      <c r="I47" s="69"/>
    </row>
    <row r="48" spans="1:9">
      <c r="A48" s="59"/>
      <c r="B48" s="45" t="s">
        <v>54</v>
      </c>
      <c r="C48" s="43" t="s">
        <v>37</v>
      </c>
      <c r="D48" s="61">
        <f>D113*$G$113/(10^6)</f>
        <v>2.1815639999999998</v>
      </c>
      <c r="E48" s="61">
        <f t="shared" ref="E48:F48" si="26">E113*$G$113/(10^6)</f>
        <v>4.4072E-3</v>
      </c>
      <c r="F48" s="61">
        <f t="shared" si="26"/>
        <v>1.2592000000000001E-5</v>
      </c>
      <c r="G48" s="82">
        <f t="shared" ref="G48:G53" si="27">D48+(E48*$K$5)+(F48*$K$6)</f>
        <v>2.30830248</v>
      </c>
      <c r="H48" s="42" t="s">
        <v>55</v>
      </c>
      <c r="I48" s="69"/>
    </row>
    <row r="49" spans="1:10">
      <c r="A49" s="39"/>
      <c r="B49" s="45" t="s">
        <v>56</v>
      </c>
      <c r="C49" s="43" t="s">
        <v>37</v>
      </c>
      <c r="D49" s="61">
        <f>D114*$G$114/(10^6)</f>
        <v>2.1815639999999998</v>
      </c>
      <c r="E49" s="61">
        <f t="shared" ref="E49:F49" si="28">E114*$G$114/(10^6)</f>
        <v>5.3516000000000006E-3</v>
      </c>
      <c r="F49" s="61">
        <f t="shared" si="28"/>
        <v>1.2592000000000001E-5</v>
      </c>
      <c r="G49" s="82">
        <f t="shared" si="27"/>
        <v>2.3347456799999997</v>
      </c>
      <c r="H49" s="42" t="s">
        <v>55</v>
      </c>
      <c r="I49" s="69"/>
    </row>
    <row r="50" spans="1:10">
      <c r="A50" s="39"/>
      <c r="B50" s="45" t="s">
        <v>57</v>
      </c>
      <c r="C50" s="43" t="s">
        <v>37</v>
      </c>
      <c r="D50" s="61">
        <f>D115*$G$115/(10^6)</f>
        <v>2.1815639999999998</v>
      </c>
      <c r="E50" s="61">
        <f t="shared" ref="E50:F50" si="29">E115*$G$115/(10^6)</f>
        <v>4.0924000000000004E-3</v>
      </c>
      <c r="F50" s="61">
        <f t="shared" si="29"/>
        <v>1.2592000000000001E-5</v>
      </c>
      <c r="G50" s="82">
        <f>D50+(E50*$K$5)+(F50*$K$6)</f>
        <v>2.2994880799999997</v>
      </c>
      <c r="H50" s="42" t="s">
        <v>55</v>
      </c>
      <c r="I50" s="69"/>
    </row>
    <row r="51" spans="1:10">
      <c r="A51" s="39"/>
      <c r="B51" s="45" t="s">
        <v>58</v>
      </c>
      <c r="C51" s="43" t="s">
        <v>37</v>
      </c>
      <c r="D51" s="61">
        <f>D116*$G$116/(10^6)</f>
        <v>2.1815639999999998</v>
      </c>
      <c r="E51" s="61">
        <f t="shared" ref="E51" si="30">E116*$G$116/(10^6)</f>
        <v>5.6663999999999994E-3</v>
      </c>
      <c r="F51" s="61">
        <f>F116*$G$116/(10^6)</f>
        <v>1.2592000000000001E-5</v>
      </c>
      <c r="G51" s="82">
        <f t="shared" si="27"/>
        <v>2.3435600799999996</v>
      </c>
      <c r="H51" s="42" t="s">
        <v>55</v>
      </c>
      <c r="I51" s="69"/>
    </row>
    <row r="52" spans="1:10">
      <c r="A52" s="59" t="s">
        <v>89</v>
      </c>
      <c r="B52" s="45"/>
      <c r="C52" s="43"/>
      <c r="D52" s="61"/>
      <c r="E52" s="61"/>
      <c r="F52" s="61"/>
      <c r="G52" s="82"/>
      <c r="H52" s="42"/>
      <c r="I52" s="69"/>
    </row>
    <row r="53" spans="1:10" ht="43.5">
      <c r="A53" s="79"/>
      <c r="B53" s="80" t="s">
        <v>90</v>
      </c>
      <c r="C53" s="42" t="s">
        <v>91</v>
      </c>
      <c r="D53" s="61">
        <v>0.49540000000000001</v>
      </c>
      <c r="E53" s="61">
        <v>6.0999999999999999E-5</v>
      </c>
      <c r="F53" s="61">
        <v>1.04E-5</v>
      </c>
      <c r="G53" s="82">
        <f t="shared" si="27"/>
        <v>0.49986399999999998</v>
      </c>
      <c r="H53" s="78" t="s">
        <v>92</v>
      </c>
      <c r="I53" s="69"/>
      <c r="J53" s="109"/>
    </row>
    <row r="54" spans="1:10">
      <c r="A54" s="88" t="s">
        <v>93</v>
      </c>
      <c r="B54" s="80"/>
      <c r="C54" s="42"/>
      <c r="D54" s="61"/>
      <c r="E54" s="61"/>
      <c r="F54" s="61"/>
      <c r="G54" s="82"/>
      <c r="H54" s="78"/>
      <c r="I54" s="69"/>
    </row>
    <row r="55" spans="1:10">
      <c r="A55" s="88"/>
      <c r="B55" s="80" t="s">
        <v>98</v>
      </c>
      <c r="C55" s="42" t="s">
        <v>36</v>
      </c>
      <c r="D55" s="61" t="s">
        <v>99</v>
      </c>
      <c r="E55" s="61" t="s">
        <v>99</v>
      </c>
      <c r="F55" s="61" t="s">
        <v>99</v>
      </c>
      <c r="G55" s="82">
        <v>1760</v>
      </c>
      <c r="H55" s="78" t="s">
        <v>97</v>
      </c>
      <c r="I55" s="69"/>
    </row>
    <row r="56" spans="1:10">
      <c r="A56" s="79"/>
      <c r="B56" s="80" t="s">
        <v>94</v>
      </c>
      <c r="C56" s="42" t="s">
        <v>36</v>
      </c>
      <c r="D56" s="61" t="s">
        <v>99</v>
      </c>
      <c r="E56" s="61" t="s">
        <v>99</v>
      </c>
      <c r="F56" s="61" t="s">
        <v>99</v>
      </c>
      <c r="G56" s="82">
        <v>677</v>
      </c>
      <c r="H56" s="78" t="s">
        <v>97</v>
      </c>
      <c r="I56" s="69"/>
    </row>
    <row r="57" spans="1:10">
      <c r="A57" s="79"/>
      <c r="B57" s="80" t="s">
        <v>112</v>
      </c>
      <c r="C57" s="42" t="s">
        <v>36</v>
      </c>
      <c r="D57" s="61" t="s">
        <v>99</v>
      </c>
      <c r="E57" s="61" t="s">
        <v>99</v>
      </c>
      <c r="F57" s="61" t="s">
        <v>99</v>
      </c>
      <c r="G57" s="82">
        <v>3170</v>
      </c>
      <c r="H57" s="78" t="s">
        <v>97</v>
      </c>
      <c r="I57" s="69"/>
    </row>
    <row r="58" spans="1:10">
      <c r="A58" s="79"/>
      <c r="B58" s="80" t="s">
        <v>95</v>
      </c>
      <c r="C58" s="42" t="s">
        <v>36</v>
      </c>
      <c r="D58" s="61" t="s">
        <v>99</v>
      </c>
      <c r="E58" s="61" t="s">
        <v>99</v>
      </c>
      <c r="F58" s="61" t="s">
        <v>99</v>
      </c>
      <c r="G58" s="82">
        <v>1120</v>
      </c>
      <c r="H58" s="78" t="s">
        <v>97</v>
      </c>
      <c r="I58" s="69"/>
    </row>
    <row r="59" spans="1:10">
      <c r="A59" s="79"/>
      <c r="B59" s="80" t="s">
        <v>96</v>
      </c>
      <c r="C59" s="42" t="s">
        <v>36</v>
      </c>
      <c r="D59" s="61" t="s">
        <v>99</v>
      </c>
      <c r="E59" s="61" t="s">
        <v>99</v>
      </c>
      <c r="F59" s="61" t="s">
        <v>99</v>
      </c>
      <c r="G59" s="82">
        <v>1300</v>
      </c>
      <c r="H59" s="78" t="s">
        <v>97</v>
      </c>
      <c r="I59" s="69"/>
    </row>
    <row r="60" spans="1:10">
      <c r="A60" s="79"/>
      <c r="B60" s="80" t="s">
        <v>113</v>
      </c>
      <c r="C60" s="42" t="s">
        <v>36</v>
      </c>
      <c r="D60" s="61" t="s">
        <v>99</v>
      </c>
      <c r="E60" s="61" t="s">
        <v>99</v>
      </c>
      <c r="F60" s="61" t="s">
        <v>99</v>
      </c>
      <c r="G60" s="82">
        <v>328</v>
      </c>
      <c r="H60" s="78" t="s">
        <v>97</v>
      </c>
      <c r="I60" s="69"/>
    </row>
    <row r="61" spans="1:10">
      <c r="A61" s="79"/>
      <c r="B61" s="80" t="s">
        <v>114</v>
      </c>
      <c r="C61" s="42" t="s">
        <v>36</v>
      </c>
      <c r="D61" s="61" t="s">
        <v>99</v>
      </c>
      <c r="E61" s="61" t="s">
        <v>99</v>
      </c>
      <c r="F61" s="61" t="s">
        <v>99</v>
      </c>
      <c r="G61" s="82">
        <v>4800</v>
      </c>
      <c r="H61" s="78" t="s">
        <v>97</v>
      </c>
      <c r="I61" s="69"/>
    </row>
    <row r="62" spans="1:10">
      <c r="A62" s="99"/>
      <c r="B62" s="100"/>
      <c r="C62" s="101"/>
      <c r="D62" s="102"/>
      <c r="E62" s="102"/>
      <c r="F62" s="102"/>
      <c r="G62" s="83"/>
      <c r="H62" s="103"/>
      <c r="I62" s="69"/>
    </row>
    <row r="63" spans="1:10">
      <c r="A63" s="38" t="s">
        <v>115</v>
      </c>
      <c r="B63" s="104"/>
      <c r="C63" s="73"/>
      <c r="D63" s="102"/>
      <c r="E63" s="105" t="s">
        <v>116</v>
      </c>
      <c r="F63" s="102"/>
      <c r="G63" s="83"/>
      <c r="H63" s="101"/>
      <c r="I63" s="69"/>
    </row>
    <row r="64" spans="1:10">
      <c r="B64" s="104"/>
      <c r="C64" s="73"/>
      <c r="D64" s="102"/>
      <c r="E64" s="102"/>
      <c r="F64" s="102"/>
      <c r="G64" s="83"/>
      <c r="H64" s="101"/>
      <c r="I64" s="69"/>
    </row>
    <row r="65" spans="1:12">
      <c r="B65" s="63"/>
      <c r="C65" s="63"/>
      <c r="D65" s="64"/>
      <c r="E65" s="64"/>
      <c r="F65" s="64"/>
    </row>
    <row r="66" spans="1:12" s="47" customFormat="1">
      <c r="A66" s="46" t="s">
        <v>31</v>
      </c>
      <c r="B66" s="65"/>
      <c r="C66" s="65"/>
      <c r="D66" s="66"/>
      <c r="E66" s="67"/>
      <c r="F66" s="66"/>
      <c r="G66" s="84"/>
    </row>
    <row r="67" spans="1:12">
      <c r="D67" s="48"/>
      <c r="E67" s="49" t="s">
        <v>61</v>
      </c>
      <c r="F67" s="49"/>
      <c r="G67" s="85" t="s">
        <v>62</v>
      </c>
    </row>
    <row r="68" spans="1:12" ht="14.25" customHeight="1">
      <c r="B68" s="41"/>
      <c r="C68" s="40"/>
      <c r="D68" s="365" t="s">
        <v>63</v>
      </c>
      <c r="E68" s="365"/>
      <c r="F68" s="365"/>
      <c r="G68" s="86" t="s">
        <v>64</v>
      </c>
    </row>
    <row r="69" spans="1:12">
      <c r="B69" s="41"/>
      <c r="C69" s="40" t="s">
        <v>65</v>
      </c>
      <c r="D69" s="97" t="s">
        <v>6</v>
      </c>
      <c r="E69" s="40" t="s">
        <v>8</v>
      </c>
      <c r="F69" s="40" t="s">
        <v>9</v>
      </c>
      <c r="G69" s="86" t="s">
        <v>66</v>
      </c>
    </row>
    <row r="70" spans="1:12">
      <c r="B70" s="41" t="s">
        <v>32</v>
      </c>
      <c r="C70" s="40" t="s">
        <v>33</v>
      </c>
      <c r="D70" s="106">
        <v>56100</v>
      </c>
      <c r="E70" s="107">
        <v>1</v>
      </c>
      <c r="F70" s="107">
        <v>0.1</v>
      </c>
      <c r="G70" s="86">
        <v>1.02</v>
      </c>
      <c r="H70" s="38" t="s">
        <v>67</v>
      </c>
    </row>
    <row r="71" spans="1:12">
      <c r="B71" s="41" t="s">
        <v>35</v>
      </c>
      <c r="C71" s="40" t="s">
        <v>36</v>
      </c>
      <c r="D71" s="106">
        <v>101000</v>
      </c>
      <c r="E71" s="107">
        <v>1</v>
      </c>
      <c r="F71" s="107">
        <v>1.5</v>
      </c>
      <c r="G71" s="86">
        <v>10.47</v>
      </c>
    </row>
    <row r="72" spans="1:12">
      <c r="B72" s="41" t="s">
        <v>82</v>
      </c>
      <c r="C72" s="40" t="s">
        <v>37</v>
      </c>
      <c r="D72" s="106">
        <v>77400</v>
      </c>
      <c r="E72" s="107">
        <v>3</v>
      </c>
      <c r="F72" s="107">
        <v>0.6</v>
      </c>
      <c r="G72" s="86">
        <v>41.468972149500026</v>
      </c>
      <c r="H72" s="38" t="s">
        <v>69</v>
      </c>
      <c r="K72" s="73"/>
      <c r="L72" s="70"/>
    </row>
    <row r="73" spans="1:12">
      <c r="B73" s="41" t="s">
        <v>83</v>
      </c>
      <c r="C73" s="40" t="s">
        <v>37</v>
      </c>
      <c r="D73" s="106">
        <v>77400</v>
      </c>
      <c r="E73" s="107">
        <v>3</v>
      </c>
      <c r="F73" s="107">
        <v>0.6</v>
      </c>
      <c r="G73" s="86">
        <v>41.800259702100021</v>
      </c>
      <c r="H73" s="38" t="s">
        <v>69</v>
      </c>
      <c r="K73" s="73"/>
      <c r="L73" s="70"/>
    </row>
    <row r="74" spans="1:12">
      <c r="B74" s="41" t="s">
        <v>38</v>
      </c>
      <c r="C74" s="40" t="s">
        <v>37</v>
      </c>
      <c r="D74" s="106">
        <v>74100</v>
      </c>
      <c r="E74" s="107">
        <v>3</v>
      </c>
      <c r="F74" s="107">
        <v>0.6</v>
      </c>
      <c r="G74" s="86">
        <v>36.42</v>
      </c>
    </row>
    <row r="75" spans="1:12">
      <c r="B75" s="41" t="s">
        <v>39</v>
      </c>
      <c r="C75" s="40" t="s">
        <v>36</v>
      </c>
      <c r="D75" s="106">
        <v>98300</v>
      </c>
      <c r="E75" s="107">
        <v>1</v>
      </c>
      <c r="F75" s="107">
        <v>1.5</v>
      </c>
      <c r="G75" s="86">
        <v>31.4</v>
      </c>
    </row>
    <row r="76" spans="1:12">
      <c r="B76" s="108" t="s">
        <v>40</v>
      </c>
      <c r="C76" s="107" t="s">
        <v>36</v>
      </c>
      <c r="D76" s="106">
        <v>96100</v>
      </c>
      <c r="E76" s="107">
        <v>1</v>
      </c>
      <c r="F76" s="107">
        <v>1.5</v>
      </c>
      <c r="G76" s="86">
        <v>26.37</v>
      </c>
    </row>
    <row r="77" spans="1:12">
      <c r="B77" s="41" t="s">
        <v>41</v>
      </c>
      <c r="C77" s="40" t="s">
        <v>37</v>
      </c>
      <c r="D77" s="106">
        <v>71500</v>
      </c>
      <c r="E77" s="107">
        <v>3</v>
      </c>
      <c r="F77" s="107">
        <v>0.6</v>
      </c>
      <c r="G77" s="86">
        <v>34.53</v>
      </c>
    </row>
    <row r="78" spans="1:12">
      <c r="B78" s="41" t="s">
        <v>42</v>
      </c>
      <c r="C78" s="40" t="s">
        <v>37</v>
      </c>
      <c r="D78" s="106">
        <v>63100</v>
      </c>
      <c r="E78" s="107">
        <v>1</v>
      </c>
      <c r="F78" s="107">
        <v>0.1</v>
      </c>
      <c r="G78" s="86">
        <v>26.62</v>
      </c>
    </row>
    <row r="79" spans="1:12">
      <c r="B79" s="41" t="s">
        <v>77</v>
      </c>
      <c r="C79" s="40" t="s">
        <v>37</v>
      </c>
      <c r="D79" s="106">
        <v>69300</v>
      </c>
      <c r="E79" s="107">
        <v>3</v>
      </c>
      <c r="F79" s="107">
        <v>0.6</v>
      </c>
      <c r="G79" s="86">
        <f>G91</f>
        <v>31.48</v>
      </c>
    </row>
    <row r="80" spans="1:12">
      <c r="B80" s="41" t="s">
        <v>117</v>
      </c>
      <c r="C80" s="40" t="s">
        <v>36</v>
      </c>
      <c r="D80" s="106">
        <v>112000</v>
      </c>
      <c r="E80" s="107">
        <v>30</v>
      </c>
      <c r="F80" s="107">
        <v>4</v>
      </c>
      <c r="G80" s="86">
        <v>15.99</v>
      </c>
    </row>
    <row r="81" spans="1:8">
      <c r="B81" s="41" t="s">
        <v>118</v>
      </c>
      <c r="C81" s="40"/>
      <c r="D81" s="106"/>
      <c r="E81" s="107"/>
      <c r="F81" s="107"/>
      <c r="G81" s="86"/>
    </row>
    <row r="82" spans="1:8">
      <c r="B82" s="41" t="s">
        <v>103</v>
      </c>
      <c r="C82" s="40" t="s">
        <v>36</v>
      </c>
      <c r="D82" s="106">
        <v>100000</v>
      </c>
      <c r="E82" s="107">
        <v>30</v>
      </c>
      <c r="F82" s="107">
        <v>4</v>
      </c>
      <c r="G82" s="86">
        <v>7.53</v>
      </c>
    </row>
    <row r="83" spans="1:8">
      <c r="B83" s="41" t="s">
        <v>104</v>
      </c>
      <c r="C83" s="40" t="s">
        <v>36</v>
      </c>
      <c r="D83" s="106">
        <v>100000</v>
      </c>
      <c r="E83" s="107">
        <v>30</v>
      </c>
      <c r="F83" s="107">
        <v>4</v>
      </c>
      <c r="G83" s="86">
        <v>18.53</v>
      </c>
    </row>
    <row r="84" spans="1:8">
      <c r="B84" s="41" t="s">
        <v>105</v>
      </c>
      <c r="C84" s="40" t="s">
        <v>36</v>
      </c>
      <c r="D84" s="106">
        <v>100000</v>
      </c>
      <c r="E84" s="107">
        <v>30</v>
      </c>
      <c r="F84" s="107">
        <v>4</v>
      </c>
      <c r="G84" s="86">
        <v>16.78</v>
      </c>
    </row>
    <row r="85" spans="1:8" ht="16.5">
      <c r="B85" s="41" t="s">
        <v>106</v>
      </c>
      <c r="C85" s="40" t="s">
        <v>119</v>
      </c>
      <c r="D85" s="106">
        <v>54600</v>
      </c>
      <c r="E85" s="107">
        <v>1</v>
      </c>
      <c r="F85" s="107">
        <v>0.1</v>
      </c>
      <c r="G85" s="86">
        <v>20.93</v>
      </c>
    </row>
    <row r="86" spans="1:8">
      <c r="D86" s="48"/>
      <c r="E86" s="48"/>
      <c r="F86" s="48"/>
      <c r="G86" s="85"/>
    </row>
    <row r="87" spans="1:8" s="47" customFormat="1">
      <c r="A87" s="46" t="s">
        <v>43</v>
      </c>
      <c r="B87" s="65"/>
      <c r="C87" s="65"/>
      <c r="D87" s="66"/>
      <c r="E87" s="67"/>
      <c r="F87" s="66"/>
      <c r="G87" s="84"/>
    </row>
    <row r="88" spans="1:8">
      <c r="D88" s="366" t="s">
        <v>61</v>
      </c>
      <c r="E88" s="366"/>
      <c r="F88" s="366"/>
      <c r="G88" s="85" t="s">
        <v>62</v>
      </c>
    </row>
    <row r="89" spans="1:8">
      <c r="B89" s="41"/>
      <c r="C89" s="39"/>
      <c r="D89" s="367" t="s">
        <v>63</v>
      </c>
      <c r="E89" s="368"/>
      <c r="F89" s="369"/>
      <c r="G89" s="86" t="s">
        <v>64</v>
      </c>
    </row>
    <row r="90" spans="1:8">
      <c r="B90" s="41"/>
      <c r="C90" s="43" t="s">
        <v>65</v>
      </c>
      <c r="D90" s="40" t="s">
        <v>6</v>
      </c>
      <c r="E90" s="97" t="s">
        <v>8</v>
      </c>
      <c r="F90" s="40" t="s">
        <v>9</v>
      </c>
      <c r="G90" s="86" t="s">
        <v>66</v>
      </c>
    </row>
    <row r="91" spans="1:8">
      <c r="B91" s="41" t="s">
        <v>44</v>
      </c>
      <c r="C91" s="43" t="s">
        <v>37</v>
      </c>
      <c r="D91" s="40">
        <v>69300</v>
      </c>
      <c r="E91" s="51">
        <v>33</v>
      </c>
      <c r="F91" s="40">
        <v>3.2</v>
      </c>
      <c r="G91" s="86">
        <v>31.48</v>
      </c>
      <c r="H91" s="38" t="s">
        <v>68</v>
      </c>
    </row>
    <row r="92" spans="1:8">
      <c r="B92" s="41" t="s">
        <v>46</v>
      </c>
      <c r="C92" s="43" t="s">
        <v>37</v>
      </c>
      <c r="D92" s="40">
        <v>69300</v>
      </c>
      <c r="E92" s="51">
        <v>25</v>
      </c>
      <c r="F92" s="40">
        <v>8</v>
      </c>
      <c r="G92" s="86">
        <v>31.48</v>
      </c>
    </row>
    <row r="93" spans="1:8">
      <c r="B93" s="41" t="s">
        <v>47</v>
      </c>
      <c r="C93" s="43" t="s">
        <v>37</v>
      </c>
      <c r="D93" s="40">
        <v>69300</v>
      </c>
      <c r="E93" s="51">
        <v>3.8</v>
      </c>
      <c r="F93" s="40">
        <v>5.7</v>
      </c>
      <c r="G93" s="86">
        <v>31.48</v>
      </c>
    </row>
    <row r="94" spans="1:8">
      <c r="B94" s="41" t="s">
        <v>48</v>
      </c>
      <c r="C94" s="43" t="s">
        <v>37</v>
      </c>
      <c r="D94" s="40">
        <v>74100</v>
      </c>
      <c r="E94" s="51">
        <v>3.9</v>
      </c>
      <c r="F94" s="40">
        <v>3.9</v>
      </c>
      <c r="G94" s="86">
        <f>G74</f>
        <v>36.42</v>
      </c>
    </row>
    <row r="95" spans="1:8">
      <c r="B95" s="41" t="s">
        <v>49</v>
      </c>
      <c r="C95" s="43" t="s">
        <v>36</v>
      </c>
      <c r="D95" s="40">
        <v>56100</v>
      </c>
      <c r="E95" s="51">
        <v>92</v>
      </c>
      <c r="F95" s="40">
        <v>3</v>
      </c>
      <c r="G95" s="86">
        <v>37.9</v>
      </c>
      <c r="H95" s="38" t="s">
        <v>69</v>
      </c>
    </row>
    <row r="96" spans="1:8">
      <c r="B96" s="41" t="s">
        <v>51</v>
      </c>
      <c r="C96" s="43" t="s">
        <v>37</v>
      </c>
      <c r="D96" s="40">
        <v>63100</v>
      </c>
      <c r="E96" s="51">
        <v>62</v>
      </c>
      <c r="F96" s="40">
        <v>0.2</v>
      </c>
      <c r="G96" s="86">
        <f>G78</f>
        <v>26.62</v>
      </c>
    </row>
    <row r="97" spans="1:7">
      <c r="D97" s="48"/>
      <c r="E97" s="48"/>
      <c r="F97" s="48"/>
    </row>
    <row r="98" spans="1:7" s="47" customFormat="1">
      <c r="A98" s="46" t="s">
        <v>70</v>
      </c>
      <c r="B98" s="65"/>
      <c r="C98" s="65"/>
      <c r="D98" s="66"/>
      <c r="E98" s="67"/>
      <c r="F98" s="66"/>
      <c r="G98" s="84"/>
    </row>
    <row r="99" spans="1:7">
      <c r="D99" s="366" t="s">
        <v>61</v>
      </c>
      <c r="E99" s="366"/>
      <c r="F99" s="366"/>
      <c r="G99" s="85" t="s">
        <v>62</v>
      </c>
    </row>
    <row r="100" spans="1:7">
      <c r="B100" s="41"/>
      <c r="C100" s="39"/>
      <c r="D100" s="367" t="s">
        <v>63</v>
      </c>
      <c r="E100" s="368"/>
      <c r="F100" s="369"/>
      <c r="G100" s="86" t="s">
        <v>64</v>
      </c>
    </row>
    <row r="101" spans="1:7">
      <c r="B101" s="41"/>
      <c r="C101" s="43" t="s">
        <v>65</v>
      </c>
      <c r="D101" s="40" t="s">
        <v>6</v>
      </c>
      <c r="E101" s="97" t="s">
        <v>8</v>
      </c>
      <c r="F101" s="40" t="s">
        <v>9</v>
      </c>
      <c r="G101" s="86" t="s">
        <v>66</v>
      </c>
    </row>
    <row r="102" spans="1:7">
      <c r="B102" s="44" t="s">
        <v>53</v>
      </c>
      <c r="C102" s="43"/>
      <c r="D102" s="40"/>
      <c r="E102" s="51"/>
      <c r="F102" s="40"/>
      <c r="G102" s="86"/>
    </row>
    <row r="103" spans="1:7">
      <c r="B103" s="45" t="s">
        <v>54</v>
      </c>
      <c r="C103" s="43" t="s">
        <v>37</v>
      </c>
      <c r="D103" s="40">
        <v>74100</v>
      </c>
      <c r="E103" s="51">
        <v>4.1500000000000004</v>
      </c>
      <c r="F103" s="40">
        <v>28.6</v>
      </c>
      <c r="G103" s="86">
        <v>36.42</v>
      </c>
    </row>
    <row r="104" spans="1:7">
      <c r="B104" s="45" t="s">
        <v>56</v>
      </c>
      <c r="C104" s="43" t="s">
        <v>37</v>
      </c>
      <c r="D104" s="40">
        <v>74100</v>
      </c>
      <c r="E104" s="51">
        <v>4.1500000000000004</v>
      </c>
      <c r="F104" s="40">
        <v>28.6</v>
      </c>
      <c r="G104" s="86">
        <v>36.42</v>
      </c>
    </row>
    <row r="105" spans="1:7">
      <c r="B105" s="45" t="s">
        <v>57</v>
      </c>
      <c r="C105" s="43" t="s">
        <v>37</v>
      </c>
      <c r="D105" s="40">
        <v>74100</v>
      </c>
      <c r="E105" s="51">
        <v>4.1500000000000004</v>
      </c>
      <c r="F105" s="40">
        <v>28.6</v>
      </c>
      <c r="G105" s="86">
        <v>36.42</v>
      </c>
    </row>
    <row r="106" spans="1:7">
      <c r="B106" s="45" t="s">
        <v>58</v>
      </c>
      <c r="C106" s="43" t="s">
        <v>37</v>
      </c>
      <c r="D106" s="40">
        <v>74100</v>
      </c>
      <c r="E106" s="51">
        <v>4.1500000000000004</v>
      </c>
      <c r="F106" s="40">
        <v>28.6</v>
      </c>
      <c r="G106" s="86">
        <v>36.42</v>
      </c>
    </row>
    <row r="107" spans="1:7">
      <c r="B107" s="44" t="s">
        <v>59</v>
      </c>
      <c r="C107" s="43"/>
      <c r="D107" s="40"/>
      <c r="E107" s="51"/>
      <c r="F107" s="40"/>
      <c r="G107" s="86"/>
    </row>
    <row r="108" spans="1:7">
      <c r="B108" s="45" t="s">
        <v>54</v>
      </c>
      <c r="C108" s="43" t="s">
        <v>37</v>
      </c>
      <c r="D108" s="52">
        <v>69300</v>
      </c>
      <c r="E108" s="52">
        <v>80</v>
      </c>
      <c r="F108" s="52">
        <v>2</v>
      </c>
      <c r="G108" s="86">
        <v>31.48</v>
      </c>
    </row>
    <row r="109" spans="1:7">
      <c r="B109" s="45" t="s">
        <v>56</v>
      </c>
      <c r="C109" s="43" t="s">
        <v>37</v>
      </c>
      <c r="D109" s="52">
        <v>69300</v>
      </c>
      <c r="E109" s="52"/>
      <c r="F109" s="52"/>
      <c r="G109" s="86">
        <v>31.48</v>
      </c>
    </row>
    <row r="110" spans="1:7">
      <c r="B110" s="45" t="s">
        <v>57</v>
      </c>
      <c r="C110" s="43" t="s">
        <v>37</v>
      </c>
      <c r="D110" s="52">
        <v>69300</v>
      </c>
      <c r="E110" s="52">
        <v>50</v>
      </c>
      <c r="F110" s="52">
        <v>2</v>
      </c>
      <c r="G110" s="86">
        <v>31.48</v>
      </c>
    </row>
    <row r="111" spans="1:7">
      <c r="B111" s="45" t="s">
        <v>58</v>
      </c>
      <c r="C111" s="43" t="s">
        <v>37</v>
      </c>
      <c r="D111" s="52">
        <v>69300</v>
      </c>
      <c r="E111" s="52">
        <v>120</v>
      </c>
      <c r="F111" s="52">
        <v>2</v>
      </c>
      <c r="G111" s="86">
        <v>31.48</v>
      </c>
    </row>
    <row r="112" spans="1:7">
      <c r="B112" s="44" t="s">
        <v>60</v>
      </c>
      <c r="C112" s="39"/>
      <c r="D112" s="54"/>
      <c r="E112" s="54"/>
      <c r="F112" s="54"/>
      <c r="G112" s="87"/>
    </row>
    <row r="113" spans="2:7">
      <c r="B113" s="45" t="s">
        <v>54</v>
      </c>
      <c r="C113" s="43" t="s">
        <v>37</v>
      </c>
      <c r="D113" s="52">
        <v>69300</v>
      </c>
      <c r="E113" s="52">
        <v>140</v>
      </c>
      <c r="F113" s="52">
        <v>0.4</v>
      </c>
      <c r="G113" s="86">
        <v>31.48</v>
      </c>
    </row>
    <row r="114" spans="2:7">
      <c r="B114" s="45" t="s">
        <v>56</v>
      </c>
      <c r="C114" s="43" t="s">
        <v>37</v>
      </c>
      <c r="D114" s="52">
        <v>69300</v>
      </c>
      <c r="E114" s="52">
        <v>170</v>
      </c>
      <c r="F114" s="52">
        <v>0.4</v>
      </c>
      <c r="G114" s="86">
        <v>31.48</v>
      </c>
    </row>
    <row r="115" spans="2:7">
      <c r="B115" s="45" t="s">
        <v>57</v>
      </c>
      <c r="C115" s="43" t="s">
        <v>37</v>
      </c>
      <c r="D115" s="52">
        <v>69300</v>
      </c>
      <c r="E115" s="52">
        <v>130</v>
      </c>
      <c r="F115" s="52">
        <v>0.4</v>
      </c>
      <c r="G115" s="86">
        <v>31.48</v>
      </c>
    </row>
    <row r="116" spans="2:7">
      <c r="B116" s="45" t="s">
        <v>58</v>
      </c>
      <c r="C116" s="43" t="s">
        <v>37</v>
      </c>
      <c r="D116" s="52">
        <v>69300</v>
      </c>
      <c r="E116" s="52">
        <v>180</v>
      </c>
      <c r="F116" s="52">
        <v>0.4</v>
      </c>
      <c r="G116" s="86">
        <v>31.48</v>
      </c>
    </row>
    <row r="117" spans="2:7">
      <c r="D117" s="48"/>
      <c r="E117" s="48"/>
      <c r="F117" s="48"/>
    </row>
    <row r="118" spans="2:7">
      <c r="D118" s="48"/>
      <c r="E118" s="48"/>
      <c r="F118" s="48"/>
    </row>
    <row r="119" spans="2:7">
      <c r="D119" s="48"/>
      <c r="E119" s="48"/>
      <c r="F119" s="48"/>
    </row>
    <row r="120" spans="2:7">
      <c r="D120" s="48"/>
      <c r="E120" s="48"/>
      <c r="F120" s="48"/>
    </row>
    <row r="121" spans="2:7">
      <c r="D121" s="48"/>
      <c r="E121" s="48"/>
      <c r="F121" s="48"/>
    </row>
    <row r="122" spans="2:7">
      <c r="D122" s="48"/>
      <c r="E122" s="48"/>
      <c r="F122" s="48"/>
    </row>
    <row r="123" spans="2:7">
      <c r="D123" s="48"/>
      <c r="E123" s="48"/>
      <c r="F123" s="48"/>
    </row>
    <row r="124" spans="2:7">
      <c r="D124" s="48"/>
      <c r="E124" s="48"/>
      <c r="F124" s="48"/>
    </row>
    <row r="125" spans="2:7">
      <c r="D125" s="48"/>
      <c r="E125" s="48"/>
      <c r="F125" s="48"/>
    </row>
    <row r="126" spans="2:7">
      <c r="D126" s="48"/>
      <c r="E126" s="48"/>
      <c r="F126" s="48"/>
    </row>
    <row r="127" spans="2:7">
      <c r="D127" s="48"/>
      <c r="E127" s="48"/>
      <c r="F127" s="48"/>
    </row>
    <row r="128" spans="2:7">
      <c r="D128" s="48"/>
      <c r="E128" s="48"/>
      <c r="F128" s="48"/>
    </row>
    <row r="129" spans="4:6">
      <c r="D129" s="48"/>
      <c r="E129" s="48"/>
      <c r="F129" s="48"/>
    </row>
    <row r="130" spans="4:6">
      <c r="D130" s="48"/>
      <c r="E130" s="48"/>
      <c r="F130" s="48"/>
    </row>
    <row r="131" spans="4:6">
      <c r="D131" s="48"/>
      <c r="E131" s="48"/>
      <c r="F131" s="48"/>
    </row>
    <row r="132" spans="4:6">
      <c r="D132" s="48"/>
      <c r="E132" s="48"/>
      <c r="F132" s="48"/>
    </row>
    <row r="133" spans="4:6">
      <c r="D133" s="48"/>
      <c r="E133" s="48"/>
      <c r="F133" s="48"/>
    </row>
    <row r="134" spans="4:6">
      <c r="D134" s="48"/>
      <c r="E134" s="48"/>
      <c r="F134" s="48"/>
    </row>
    <row r="135" spans="4:6">
      <c r="D135" s="48"/>
      <c r="E135" s="48"/>
      <c r="F135" s="48"/>
    </row>
    <row r="136" spans="4:6">
      <c r="D136" s="48"/>
      <c r="E136" s="48"/>
      <c r="F136" s="48"/>
    </row>
    <row r="137" spans="4:6">
      <c r="D137" s="48"/>
      <c r="E137" s="48"/>
      <c r="F137" s="48"/>
    </row>
    <row r="138" spans="4:6">
      <c r="D138" s="48"/>
      <c r="E138" s="48"/>
      <c r="F138" s="48"/>
    </row>
    <row r="139" spans="4:6">
      <c r="D139" s="48"/>
      <c r="E139" s="48"/>
      <c r="F139" s="48"/>
    </row>
    <row r="140" spans="4:6">
      <c r="D140" s="48"/>
      <c r="E140" s="48"/>
      <c r="F140" s="48"/>
    </row>
    <row r="141" spans="4:6">
      <c r="D141" s="48"/>
      <c r="E141" s="48"/>
      <c r="F141" s="48"/>
    </row>
    <row r="142" spans="4:6">
      <c r="D142" s="48"/>
      <c r="E142" s="48"/>
      <c r="F142" s="48"/>
    </row>
    <row r="143" spans="4:6">
      <c r="D143" s="48"/>
      <c r="E143" s="48"/>
      <c r="F143" s="48"/>
    </row>
    <row r="144" spans="4:6">
      <c r="D144" s="48"/>
      <c r="E144" s="48"/>
      <c r="F144" s="48"/>
    </row>
    <row r="145" spans="4:6">
      <c r="D145" s="48"/>
      <c r="E145" s="48"/>
      <c r="F145" s="48"/>
    </row>
    <row r="146" spans="4:6">
      <c r="D146" s="48"/>
      <c r="E146" s="48"/>
      <c r="F146" s="48"/>
    </row>
    <row r="147" spans="4:6">
      <c r="D147" s="48"/>
      <c r="E147" s="48"/>
      <c r="F147" s="48"/>
    </row>
    <row r="148" spans="4:6">
      <c r="D148" s="48"/>
      <c r="E148" s="48"/>
      <c r="F148" s="48"/>
    </row>
    <row r="149" spans="4:6">
      <c r="D149" s="48"/>
      <c r="E149" s="48"/>
      <c r="F149" s="48"/>
    </row>
    <row r="150" spans="4:6">
      <c r="D150" s="48"/>
      <c r="E150" s="48"/>
      <c r="F150" s="48"/>
    </row>
    <row r="151" spans="4:6">
      <c r="D151" s="48"/>
      <c r="E151" s="48"/>
      <c r="F151" s="48"/>
    </row>
    <row r="152" spans="4:6">
      <c r="D152" s="48"/>
      <c r="E152" s="48"/>
      <c r="F152" s="48"/>
    </row>
    <row r="153" spans="4:6">
      <c r="D153" s="48"/>
      <c r="E153" s="48"/>
      <c r="F153" s="48"/>
    </row>
    <row r="154" spans="4:6">
      <c r="D154" s="48"/>
      <c r="E154" s="48"/>
      <c r="F154" s="48"/>
    </row>
    <row r="155" spans="4:6">
      <c r="D155" s="48"/>
      <c r="E155" s="48"/>
      <c r="F155" s="48"/>
    </row>
    <row r="156" spans="4:6">
      <c r="D156" s="48"/>
      <c r="E156" s="48"/>
      <c r="F156" s="48"/>
    </row>
    <row r="157" spans="4:6">
      <c r="D157" s="48"/>
      <c r="E157" s="48"/>
      <c r="F157" s="48"/>
    </row>
    <row r="158" spans="4:6">
      <c r="D158" s="48"/>
      <c r="E158" s="48"/>
      <c r="F158" s="48"/>
    </row>
    <row r="159" spans="4:6">
      <c r="D159" s="48"/>
      <c r="E159" s="48"/>
      <c r="F159" s="48"/>
    </row>
    <row r="160" spans="4:6">
      <c r="D160" s="48"/>
      <c r="E160" s="48"/>
      <c r="F160" s="48"/>
    </row>
    <row r="161" spans="4:6">
      <c r="D161" s="48"/>
      <c r="E161" s="48"/>
      <c r="F161" s="48"/>
    </row>
    <row r="162" spans="4:6">
      <c r="D162" s="48"/>
      <c r="E162" s="48"/>
      <c r="F162" s="48"/>
    </row>
    <row r="163" spans="4:6">
      <c r="D163" s="48"/>
      <c r="E163" s="48"/>
      <c r="F163" s="48"/>
    </row>
    <row r="164" spans="4:6">
      <c r="D164" s="48"/>
      <c r="E164" s="48"/>
      <c r="F164" s="48"/>
    </row>
    <row r="165" spans="4:6">
      <c r="D165" s="48"/>
      <c r="E165" s="48"/>
      <c r="F165" s="48"/>
    </row>
    <row r="166" spans="4:6">
      <c r="D166" s="48"/>
      <c r="E166" s="48"/>
      <c r="F166" s="48"/>
    </row>
    <row r="167" spans="4:6">
      <c r="D167" s="48"/>
      <c r="E167" s="48"/>
      <c r="F167" s="48"/>
    </row>
    <row r="168" spans="4:6">
      <c r="D168" s="48"/>
      <c r="E168" s="48"/>
      <c r="F168" s="48"/>
    </row>
    <row r="169" spans="4:6">
      <c r="D169" s="48"/>
      <c r="E169" s="48"/>
      <c r="F169" s="48"/>
    </row>
    <row r="170" spans="4:6">
      <c r="D170" s="48"/>
      <c r="E170" s="48"/>
      <c r="F170" s="48"/>
    </row>
    <row r="171" spans="4:6">
      <c r="D171" s="48"/>
      <c r="E171" s="48"/>
      <c r="F171" s="48"/>
    </row>
    <row r="172" spans="4:6">
      <c r="D172" s="48"/>
      <c r="E172" s="48"/>
      <c r="F172" s="48"/>
    </row>
    <row r="173" spans="4:6">
      <c r="D173" s="48"/>
      <c r="E173" s="48"/>
      <c r="F173" s="48"/>
    </row>
    <row r="174" spans="4:6">
      <c r="D174" s="48"/>
      <c r="E174" s="48"/>
      <c r="F174" s="48"/>
    </row>
    <row r="175" spans="4:6">
      <c r="D175" s="48"/>
      <c r="E175" s="48"/>
      <c r="F175" s="48"/>
    </row>
    <row r="176" spans="4:6">
      <c r="D176" s="48"/>
      <c r="E176" s="48"/>
      <c r="F176" s="48"/>
    </row>
    <row r="177" spans="4:6">
      <c r="D177" s="48"/>
      <c r="E177" s="48"/>
      <c r="F177" s="48"/>
    </row>
    <row r="178" spans="4:6">
      <c r="D178" s="48"/>
      <c r="E178" s="48"/>
      <c r="F178" s="48"/>
    </row>
    <row r="179" spans="4:6">
      <c r="D179" s="48"/>
      <c r="E179" s="48"/>
      <c r="F179" s="48"/>
    </row>
    <row r="180" spans="4:6">
      <c r="D180" s="48"/>
      <c r="E180" s="48"/>
      <c r="F180" s="48"/>
    </row>
    <row r="181" spans="4:6">
      <c r="D181" s="48"/>
      <c r="E181" s="48"/>
      <c r="F181" s="48"/>
    </row>
    <row r="182" spans="4:6">
      <c r="D182" s="48"/>
      <c r="E182" s="48"/>
      <c r="F182" s="48"/>
    </row>
    <row r="183" spans="4:6">
      <c r="D183" s="48"/>
      <c r="E183" s="48"/>
      <c r="F183" s="48"/>
    </row>
    <row r="184" spans="4:6">
      <c r="D184" s="48"/>
      <c r="E184" s="48"/>
      <c r="F184" s="48"/>
    </row>
    <row r="185" spans="4:6">
      <c r="D185" s="48"/>
      <c r="E185" s="48"/>
      <c r="F185" s="48"/>
    </row>
  </sheetData>
  <sheetProtection sheet="1" objects="1" scenarios="1"/>
  <mergeCells count="11">
    <mergeCell ref="H2:H4"/>
    <mergeCell ref="J2:K2"/>
    <mergeCell ref="D68:F68"/>
    <mergeCell ref="D88:F88"/>
    <mergeCell ref="D89:F89"/>
    <mergeCell ref="D99:F99"/>
    <mergeCell ref="D100:F100"/>
    <mergeCell ref="A2:A4"/>
    <mergeCell ref="B2:B4"/>
    <mergeCell ref="C2:C4"/>
    <mergeCell ref="D2:G2"/>
  </mergeCells>
  <hyperlinks>
    <hyperlink ref="E63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15" zoomScaleNormal="115" workbookViewId="0">
      <selection activeCell="D40" sqref="D40"/>
    </sheetView>
  </sheetViews>
  <sheetFormatPr defaultColWidth="8.81640625" defaultRowHeight="13"/>
  <cols>
    <col min="1" max="1" width="26.36328125" style="300" bestFit="1" customWidth="1"/>
    <col min="2" max="2" width="6.08984375" style="300" bestFit="1" customWidth="1"/>
    <col min="3" max="3" width="12.81640625" style="300" bestFit="1" customWidth="1"/>
    <col min="4" max="4" width="13.36328125" style="300" bestFit="1" customWidth="1"/>
    <col min="5" max="5" width="12.26953125" style="300" bestFit="1" customWidth="1"/>
    <col min="6" max="6" width="16.453125" style="300" customWidth="1"/>
    <col min="7" max="7" width="22.90625" style="300" bestFit="1" customWidth="1"/>
    <col min="8" max="8" width="8.81640625" style="300"/>
    <col min="9" max="9" width="17.36328125" style="300" bestFit="1" customWidth="1"/>
    <col min="10" max="10" width="11.26953125" style="300" bestFit="1" customWidth="1"/>
    <col min="11" max="16384" width="8.81640625" style="300"/>
  </cols>
  <sheetData>
    <row r="1" spans="1:10">
      <c r="A1" s="299" t="s">
        <v>175</v>
      </c>
    </row>
    <row r="2" spans="1:10" ht="13.5" thickBot="1">
      <c r="A2" s="301" t="s">
        <v>180</v>
      </c>
      <c r="I2" s="414" t="s">
        <v>185</v>
      </c>
      <c r="J2" s="415"/>
    </row>
    <row r="3" spans="1:10" ht="13.5" thickBot="1">
      <c r="A3" s="302" t="s">
        <v>169</v>
      </c>
      <c r="B3" s="326" t="s">
        <v>7</v>
      </c>
      <c r="C3" s="302" t="s">
        <v>178</v>
      </c>
      <c r="D3" s="302" t="s">
        <v>179</v>
      </c>
      <c r="E3" s="303" t="s">
        <v>183</v>
      </c>
      <c r="F3" s="304" t="s">
        <v>196</v>
      </c>
      <c r="G3" s="305" t="s">
        <v>197</v>
      </c>
      <c r="I3" s="306" t="s">
        <v>192</v>
      </c>
      <c r="J3" s="306" t="s">
        <v>193</v>
      </c>
    </row>
    <row r="4" spans="1:10">
      <c r="A4" s="307" t="s">
        <v>198</v>
      </c>
      <c r="B4" s="308" t="s">
        <v>33</v>
      </c>
      <c r="C4" s="309">
        <f>'2566'!P10</f>
        <v>0</v>
      </c>
      <c r="D4" s="309">
        <f>'2565'!P10</f>
        <v>0</v>
      </c>
      <c r="E4" s="310">
        <v>5.7277589999999989E-2</v>
      </c>
      <c r="F4" s="311">
        <f>D4-C4</f>
        <v>0</v>
      </c>
      <c r="G4" s="311">
        <f>F4*E4</f>
        <v>0</v>
      </c>
      <c r="I4" s="312" t="s">
        <v>194</v>
      </c>
      <c r="J4" s="312" t="s">
        <v>195</v>
      </c>
    </row>
    <row r="5" spans="1:10">
      <c r="A5" s="313" t="s">
        <v>198</v>
      </c>
      <c r="B5" s="314" t="s">
        <v>79</v>
      </c>
      <c r="C5" s="309">
        <f>'2566'!P11</f>
        <v>0</v>
      </c>
      <c r="D5" s="309">
        <f>'2565'!P11</f>
        <v>0</v>
      </c>
      <c r="E5" s="310">
        <v>5.6154499999999996E-2</v>
      </c>
      <c r="F5" s="311">
        <f t="shared" ref="F5:F31" si="0">D5-C5</f>
        <v>0</v>
      </c>
      <c r="G5" s="311">
        <f t="shared" ref="G5:G14" si="1">F5*E5</f>
        <v>0</v>
      </c>
    </row>
    <row r="6" spans="1:10">
      <c r="A6" s="313" t="s">
        <v>186</v>
      </c>
      <c r="B6" s="314" t="s">
        <v>36</v>
      </c>
      <c r="C6" s="309">
        <f>'2566'!P12</f>
        <v>0</v>
      </c>
      <c r="D6" s="309">
        <f>'2565'!P12</f>
        <v>0</v>
      </c>
      <c r="E6" s="310">
        <v>2.5453774350000002</v>
      </c>
      <c r="F6" s="311">
        <f t="shared" si="0"/>
        <v>0</v>
      </c>
      <c r="G6" s="311">
        <f t="shared" si="1"/>
        <v>0</v>
      </c>
    </row>
    <row r="7" spans="1:10">
      <c r="A7" s="313" t="s">
        <v>170</v>
      </c>
      <c r="B7" s="314" t="s">
        <v>37</v>
      </c>
      <c r="C7" s="309">
        <f>'2566'!P13</f>
        <v>0</v>
      </c>
      <c r="D7" s="309">
        <f>'2565'!P13</f>
        <v>0</v>
      </c>
      <c r="E7" s="310">
        <v>2.7078000000000002</v>
      </c>
      <c r="F7" s="311">
        <f t="shared" si="0"/>
        <v>0</v>
      </c>
      <c r="G7" s="311">
        <f t="shared" si="1"/>
        <v>0</v>
      </c>
    </row>
    <row r="8" spans="1:10">
      <c r="A8" s="313" t="s">
        <v>42</v>
      </c>
      <c r="B8" s="314" t="s">
        <v>37</v>
      </c>
      <c r="C8" s="309">
        <f>'2566'!P14</f>
        <v>0</v>
      </c>
      <c r="D8" s="309">
        <f>'2565'!P14</f>
        <v>0</v>
      </c>
      <c r="E8" s="310">
        <v>1.68117279</v>
      </c>
      <c r="F8" s="311">
        <f t="shared" si="0"/>
        <v>0</v>
      </c>
      <c r="G8" s="311">
        <f t="shared" si="1"/>
        <v>0</v>
      </c>
    </row>
    <row r="9" spans="1:10">
      <c r="A9" s="313" t="s">
        <v>42</v>
      </c>
      <c r="B9" s="314" t="s">
        <v>36</v>
      </c>
      <c r="C9" s="309">
        <f>'2566'!P15</f>
        <v>0</v>
      </c>
      <c r="D9" s="309">
        <f>'2565'!P15</f>
        <v>0</v>
      </c>
      <c r="E9" s="310">
        <v>3.1133999999999999</v>
      </c>
      <c r="F9" s="311">
        <f t="shared" si="0"/>
        <v>0</v>
      </c>
      <c r="G9" s="311">
        <f t="shared" si="1"/>
        <v>0</v>
      </c>
    </row>
    <row r="10" spans="1:10">
      <c r="A10" s="315" t="s">
        <v>171</v>
      </c>
      <c r="B10" s="316" t="s">
        <v>37</v>
      </c>
      <c r="C10" s="309">
        <f>'2566'!P16</f>
        <v>0</v>
      </c>
      <c r="D10" s="309">
        <f>'2565'!P16</f>
        <v>0</v>
      </c>
      <c r="E10" s="310">
        <v>3.22</v>
      </c>
      <c r="F10" s="311">
        <f t="shared" si="0"/>
        <v>0</v>
      </c>
      <c r="G10" s="311">
        <f t="shared" si="1"/>
        <v>0</v>
      </c>
    </row>
    <row r="11" spans="1:10">
      <c r="A11" s="315" t="s">
        <v>142</v>
      </c>
      <c r="B11" s="316" t="s">
        <v>37</v>
      </c>
      <c r="C11" s="309">
        <f>'2566'!P17</f>
        <v>0</v>
      </c>
      <c r="D11" s="309">
        <f>'2565'!P17</f>
        <v>0</v>
      </c>
      <c r="E11" s="310">
        <v>3.3456999999999999</v>
      </c>
      <c r="F11" s="311">
        <f t="shared" si="0"/>
        <v>0</v>
      </c>
      <c r="G11" s="311">
        <f t="shared" si="1"/>
        <v>0</v>
      </c>
    </row>
    <row r="12" spans="1:10">
      <c r="A12" s="315" t="s">
        <v>184</v>
      </c>
      <c r="B12" s="316" t="s">
        <v>37</v>
      </c>
      <c r="C12" s="309">
        <f>'2566'!P18</f>
        <v>0</v>
      </c>
      <c r="D12" s="309">
        <f>'2565'!P18</f>
        <v>0</v>
      </c>
      <c r="E12" s="310">
        <v>2.1894</v>
      </c>
      <c r="F12" s="311">
        <f t="shared" si="0"/>
        <v>0</v>
      </c>
      <c r="G12" s="311">
        <f t="shared" si="1"/>
        <v>0</v>
      </c>
    </row>
    <row r="13" spans="1:10">
      <c r="A13" s="317">
        <f>'2566'!B19</f>
        <v>0</v>
      </c>
      <c r="B13" s="318">
        <f>'2566'!C19</f>
        <v>0</v>
      </c>
      <c r="C13" s="309">
        <f>'2566'!P19</f>
        <v>0</v>
      </c>
      <c r="D13" s="309">
        <f>'2565'!P19</f>
        <v>0</v>
      </c>
      <c r="E13" s="310">
        <f>'2566'!Q19</f>
        <v>0</v>
      </c>
      <c r="F13" s="311">
        <f t="shared" si="0"/>
        <v>0</v>
      </c>
      <c r="G13" s="311">
        <f t="shared" si="1"/>
        <v>0</v>
      </c>
    </row>
    <row r="14" spans="1:10" ht="13.5" thickBot="1">
      <c r="A14" s="317">
        <f>'2566'!B20</f>
        <v>0</v>
      </c>
      <c r="B14" s="318">
        <f>'2566'!C20</f>
        <v>0</v>
      </c>
      <c r="C14" s="309">
        <f>'2566'!P20</f>
        <v>0</v>
      </c>
      <c r="D14" s="309">
        <f>'2565'!P20</f>
        <v>0</v>
      </c>
      <c r="E14" s="310">
        <f>'2566'!Q20</f>
        <v>0</v>
      </c>
      <c r="F14" s="311">
        <f t="shared" si="0"/>
        <v>0</v>
      </c>
      <c r="G14" s="311">
        <f t="shared" si="1"/>
        <v>0</v>
      </c>
    </row>
    <row r="15" spans="1:10" ht="13.5" thickBot="1">
      <c r="A15" s="302" t="s">
        <v>172</v>
      </c>
      <c r="B15" s="302"/>
      <c r="C15" s="302" t="s">
        <v>178</v>
      </c>
      <c r="D15" s="302" t="s">
        <v>179</v>
      </c>
      <c r="E15" s="303" t="s">
        <v>183</v>
      </c>
      <c r="F15" s="304" t="s">
        <v>181</v>
      </c>
      <c r="G15" s="305" t="s">
        <v>182</v>
      </c>
    </row>
    <row r="16" spans="1:10">
      <c r="A16" s="307" t="s">
        <v>184</v>
      </c>
      <c r="B16" s="307" t="s">
        <v>37</v>
      </c>
      <c r="C16" s="309">
        <f>'2566'!P22</f>
        <v>0</v>
      </c>
      <c r="D16" s="309">
        <f>'2565'!P22</f>
        <v>0</v>
      </c>
      <c r="E16" s="310">
        <v>2.2326999999999999</v>
      </c>
      <c r="F16" s="311">
        <f t="shared" si="0"/>
        <v>0</v>
      </c>
      <c r="G16" s="311">
        <f t="shared" ref="G16:G31" si="2">F16*E16</f>
        <v>0</v>
      </c>
    </row>
    <row r="17" spans="1:13">
      <c r="A17" s="307" t="s">
        <v>170</v>
      </c>
      <c r="B17" s="307" t="s">
        <v>37</v>
      </c>
      <c r="C17" s="309">
        <f>'2566'!P23</f>
        <v>0</v>
      </c>
      <c r="D17" s="309">
        <f>'2565'!P23</f>
        <v>0</v>
      </c>
      <c r="E17" s="310">
        <v>2.4706000000000001</v>
      </c>
      <c r="F17" s="311">
        <f t="shared" si="0"/>
        <v>0</v>
      </c>
      <c r="G17" s="311">
        <f t="shared" si="2"/>
        <v>0</v>
      </c>
    </row>
    <row r="18" spans="1:13">
      <c r="A18" s="307" t="s">
        <v>42</v>
      </c>
      <c r="B18" s="307" t="s">
        <v>36</v>
      </c>
      <c r="C18" s="309">
        <f>'2566'!P24</f>
        <v>0</v>
      </c>
      <c r="D18" s="309">
        <f>'2565'!P24</f>
        <v>0</v>
      </c>
      <c r="E18" s="310">
        <v>1.7305999999999999</v>
      </c>
      <c r="F18" s="311">
        <f>D18-C18</f>
        <v>0</v>
      </c>
      <c r="G18" s="311">
        <f t="shared" si="2"/>
        <v>0</v>
      </c>
    </row>
    <row r="19" spans="1:13">
      <c r="A19" s="307" t="s">
        <v>42</v>
      </c>
      <c r="B19" s="307" t="s">
        <v>37</v>
      </c>
      <c r="C19" s="309">
        <f>'2566'!P25</f>
        <v>0</v>
      </c>
      <c r="D19" s="309">
        <f>'2565'!P25</f>
        <v>0</v>
      </c>
      <c r="E19" s="310">
        <v>3.2048999999999999</v>
      </c>
      <c r="F19" s="311">
        <f t="shared" si="0"/>
        <v>0</v>
      </c>
      <c r="G19" s="311">
        <f t="shared" si="2"/>
        <v>0</v>
      </c>
    </row>
    <row r="20" spans="1:13">
      <c r="A20" s="307" t="s">
        <v>199</v>
      </c>
      <c r="B20" s="307" t="s">
        <v>36</v>
      </c>
      <c r="C20" s="309">
        <f>'2566'!P26</f>
        <v>0</v>
      </c>
      <c r="D20" s="309">
        <f>'2565'!P26</f>
        <v>0</v>
      </c>
      <c r="E20" s="310">
        <v>2.2608999999999999</v>
      </c>
      <c r="F20" s="311">
        <f t="shared" si="0"/>
        <v>0</v>
      </c>
      <c r="G20" s="311">
        <f t="shared" si="2"/>
        <v>0</v>
      </c>
    </row>
    <row r="21" spans="1:13" ht="13.5" thickBot="1">
      <c r="A21" s="307"/>
      <c r="B21" s="307"/>
      <c r="C21" s="309">
        <f>'2566'!P27</f>
        <v>0</v>
      </c>
      <c r="D21" s="309">
        <f>'2565'!P27</f>
        <v>0</v>
      </c>
      <c r="E21" s="310">
        <f>'2565'!Q27</f>
        <v>0</v>
      </c>
      <c r="F21" s="311">
        <f t="shared" si="0"/>
        <v>0</v>
      </c>
      <c r="G21" s="311">
        <f t="shared" si="2"/>
        <v>0</v>
      </c>
    </row>
    <row r="22" spans="1:13" ht="13.5" thickBot="1">
      <c r="A22" s="302" t="s">
        <v>176</v>
      </c>
      <c r="B22" s="302"/>
      <c r="C22" s="302" t="s">
        <v>178</v>
      </c>
      <c r="D22" s="302" t="s">
        <v>179</v>
      </c>
      <c r="E22" s="303" t="s">
        <v>183</v>
      </c>
      <c r="F22" s="304" t="s">
        <v>181</v>
      </c>
      <c r="G22" s="305" t="s">
        <v>182</v>
      </c>
    </row>
    <row r="23" spans="1:13">
      <c r="A23" s="307" t="s">
        <v>139</v>
      </c>
      <c r="B23" s="307" t="s">
        <v>91</v>
      </c>
      <c r="C23" s="309">
        <f>'2566'!P29</f>
        <v>0</v>
      </c>
      <c r="D23" s="309">
        <f>'2565'!P29</f>
        <v>0</v>
      </c>
      <c r="E23" s="310">
        <v>0.49986399999999998</v>
      </c>
      <c r="F23" s="311">
        <f t="shared" si="0"/>
        <v>0</v>
      </c>
      <c r="G23" s="311">
        <f t="shared" si="2"/>
        <v>0</v>
      </c>
    </row>
    <row r="24" spans="1:13" ht="13.5" thickBot="1">
      <c r="A24" s="307" t="s">
        <v>187</v>
      </c>
      <c r="B24" s="325">
        <f>'2565'!C30</f>
        <v>0</v>
      </c>
      <c r="C24" s="309">
        <f>'2566'!P30</f>
        <v>0</v>
      </c>
      <c r="D24" s="309">
        <f>'2565'!P30</f>
        <v>0</v>
      </c>
      <c r="E24" s="310">
        <f>'2566'!Q30</f>
        <v>0</v>
      </c>
      <c r="F24" s="311">
        <f t="shared" si="0"/>
        <v>0</v>
      </c>
      <c r="G24" s="311">
        <f t="shared" ref="G24" si="3">F24*E24</f>
        <v>0</v>
      </c>
    </row>
    <row r="25" spans="1:13" ht="13.5" thickBot="1">
      <c r="A25" s="302" t="s">
        <v>177</v>
      </c>
      <c r="B25" s="302"/>
      <c r="C25" s="302" t="s">
        <v>178</v>
      </c>
      <c r="D25" s="302" t="s">
        <v>179</v>
      </c>
      <c r="E25" s="303" t="s">
        <v>183</v>
      </c>
      <c r="F25" s="304" t="s">
        <v>181</v>
      </c>
      <c r="G25" s="305" t="s">
        <v>182</v>
      </c>
    </row>
    <row r="26" spans="1:13">
      <c r="A26" s="307" t="s">
        <v>145</v>
      </c>
      <c r="B26" s="307" t="s">
        <v>151</v>
      </c>
      <c r="C26" s="309">
        <f>'2566'!P35</f>
        <v>0</v>
      </c>
      <c r="D26" s="309">
        <f>'2565'!P35</f>
        <v>0</v>
      </c>
      <c r="E26" s="310">
        <v>0.79479999999999995</v>
      </c>
      <c r="F26" s="311">
        <f t="shared" si="0"/>
        <v>0</v>
      </c>
      <c r="G26" s="311">
        <f t="shared" si="2"/>
        <v>0</v>
      </c>
    </row>
    <row r="27" spans="1:13">
      <c r="A27" s="307" t="s">
        <v>146</v>
      </c>
      <c r="B27" s="307" t="s">
        <v>151</v>
      </c>
      <c r="C27" s="309">
        <f>'2566'!P36</f>
        <v>0</v>
      </c>
      <c r="D27" s="309">
        <f>'2565'!P36</f>
        <v>0</v>
      </c>
      <c r="E27" s="310">
        <v>0.54100000000000004</v>
      </c>
      <c r="F27" s="311">
        <f t="shared" si="0"/>
        <v>0</v>
      </c>
      <c r="G27" s="311">
        <f t="shared" si="2"/>
        <v>0</v>
      </c>
    </row>
    <row r="28" spans="1:13">
      <c r="A28" s="307" t="s">
        <v>147</v>
      </c>
      <c r="B28" s="307" t="s">
        <v>151</v>
      </c>
      <c r="C28" s="309">
        <f>'2566'!P37</f>
        <v>0</v>
      </c>
      <c r="D28" s="309">
        <f>'2565'!P37</f>
        <v>0</v>
      </c>
      <c r="E28" s="310">
        <v>0.25750000000000001</v>
      </c>
      <c r="F28" s="311">
        <f t="shared" si="0"/>
        <v>0</v>
      </c>
      <c r="G28" s="311">
        <f t="shared" si="2"/>
        <v>0</v>
      </c>
    </row>
    <row r="29" spans="1:13">
      <c r="A29" s="307" t="s">
        <v>191</v>
      </c>
      <c r="B29" s="307" t="s">
        <v>151</v>
      </c>
      <c r="C29" s="309">
        <f>'2566'!P38</f>
        <v>0</v>
      </c>
      <c r="D29" s="309">
        <f>'2565'!P38</f>
        <v>0</v>
      </c>
      <c r="E29" s="310">
        <v>1.0301</v>
      </c>
      <c r="F29" s="311">
        <f t="shared" si="0"/>
        <v>0</v>
      </c>
      <c r="G29" s="311">
        <f t="shared" si="2"/>
        <v>0</v>
      </c>
      <c r="M29" s="319"/>
    </row>
    <row r="30" spans="1:13">
      <c r="A30" s="307" t="s">
        <v>149</v>
      </c>
      <c r="B30" s="307" t="s">
        <v>151</v>
      </c>
      <c r="C30" s="309">
        <f>'2566'!P39</f>
        <v>0</v>
      </c>
      <c r="D30" s="309">
        <f>'2565'!P39</f>
        <v>0</v>
      </c>
      <c r="E30" s="310">
        <v>2.1555</v>
      </c>
      <c r="F30" s="311">
        <f t="shared" si="0"/>
        <v>0</v>
      </c>
      <c r="G30" s="311">
        <f t="shared" si="2"/>
        <v>0</v>
      </c>
    </row>
    <row r="31" spans="1:13" ht="13.5" thickBot="1">
      <c r="A31" s="307" t="s">
        <v>150</v>
      </c>
      <c r="B31" s="307" t="s">
        <v>151</v>
      </c>
      <c r="C31" s="309">
        <f>'2566'!P40</f>
        <v>0</v>
      </c>
      <c r="D31" s="320">
        <f>'2565'!P40</f>
        <v>0</v>
      </c>
      <c r="E31" s="310">
        <v>2.0432000000000001</v>
      </c>
      <c r="F31" s="311">
        <f t="shared" si="0"/>
        <v>0</v>
      </c>
      <c r="G31" s="321">
        <f t="shared" si="2"/>
        <v>0</v>
      </c>
    </row>
    <row r="32" spans="1:13">
      <c r="A32" s="416" t="s">
        <v>201</v>
      </c>
      <c r="B32" s="417"/>
      <c r="C32" s="417"/>
      <c r="D32" s="417"/>
      <c r="E32" s="417"/>
      <c r="F32" s="418"/>
      <c r="G32" s="322">
        <f>SUM(G26:G31,G4:G14,G16:G21,G23)</f>
        <v>0</v>
      </c>
    </row>
    <row r="33" spans="1:7" ht="13.5" thickBot="1">
      <c r="A33" s="419" t="s">
        <v>200</v>
      </c>
      <c r="B33" s="420"/>
      <c r="C33" s="420"/>
      <c r="D33" s="420"/>
      <c r="E33" s="420"/>
      <c r="F33" s="421"/>
      <c r="G33" s="323">
        <f>G32/1000</f>
        <v>0</v>
      </c>
    </row>
  </sheetData>
  <sheetProtection algorithmName="SHA-512" hashValue="r9M8GKiM7nna+184o1QiGQGFKM/82Q8N1/PsyNTAvwUbtl4ltYx4nTZXiW5erxXnyLtmFIP5k2KCLta4iclrbA==" saltValue="c29gxuuydCDp7q9f9Flnog==" spinCount="100000" sheet="1" objects="1" scenarios="1"/>
  <mergeCells count="3">
    <mergeCell ref="I2:J2"/>
    <mergeCell ref="A32:F32"/>
    <mergeCell ref="A33:F33"/>
  </mergeCells>
  <conditionalFormatting sqref="F5:G14 G4">
    <cfRule type="expression" dxfId="37" priority="52">
      <formula>$F1048565&gt;0</formula>
    </cfRule>
  </conditionalFormatting>
  <conditionalFormatting sqref="F5:F14 F7:G8 F5:G5 G4">
    <cfRule type="colorScale" priority="51">
      <colorScale>
        <cfvo type="num" val="&quot;&gt;0&quot;"/>
        <cfvo type="num" val="&quot;&lt;0&quot;"/>
        <color theme="5" tint="0.59999389629810485"/>
        <color theme="6" tint="-0.249977111117893"/>
      </colorScale>
    </cfRule>
  </conditionalFormatting>
  <conditionalFormatting sqref="F5:G14 G4">
    <cfRule type="cellIs" dxfId="36" priority="49" operator="lessThan">
      <formula>0</formula>
    </cfRule>
  </conditionalFormatting>
  <conditionalFormatting sqref="G16:G21">
    <cfRule type="cellIs" dxfId="35" priority="48" operator="lessThan">
      <formula>0</formula>
    </cfRule>
  </conditionalFormatting>
  <conditionalFormatting sqref="G26:G31">
    <cfRule type="cellIs" dxfId="34" priority="46" operator="lessThan">
      <formula>0</formula>
    </cfRule>
  </conditionalFormatting>
  <conditionalFormatting sqref="G32:G33">
    <cfRule type="cellIs" dxfId="33" priority="45" operator="lessThan">
      <formula>0</formula>
    </cfRule>
  </conditionalFormatting>
  <conditionalFormatting sqref="J3">
    <cfRule type="expression" dxfId="32" priority="44">
      <formula>$F1048564&gt;0</formula>
    </cfRule>
  </conditionalFormatting>
  <conditionalFormatting sqref="J3">
    <cfRule type="cellIs" dxfId="31" priority="43" operator="lessThan">
      <formula>0</formula>
    </cfRule>
  </conditionalFormatting>
  <conditionalFormatting sqref="I3">
    <cfRule type="expression" dxfId="30" priority="42">
      <formula>$F1048564&gt;0</formula>
    </cfRule>
  </conditionalFormatting>
  <conditionalFormatting sqref="I3">
    <cfRule type="cellIs" dxfId="29" priority="41" operator="lessThan">
      <formula>0</formula>
    </cfRule>
  </conditionalFormatting>
  <conditionalFormatting sqref="F14:G14">
    <cfRule type="expression" dxfId="28" priority="54">
      <formula>$F1048571&gt;0</formula>
    </cfRule>
  </conditionalFormatting>
  <conditionalFormatting sqref="F13:G13">
    <cfRule type="expression" dxfId="27" priority="56">
      <formula>$F1048571&gt;0</formula>
    </cfRule>
  </conditionalFormatting>
  <conditionalFormatting sqref="F6:G14">
    <cfRule type="expression" dxfId="26" priority="58">
      <formula>$F1048566&gt;0</formula>
    </cfRule>
  </conditionalFormatting>
  <conditionalFormatting sqref="G23:G24">
    <cfRule type="cellIs" dxfId="25" priority="39" operator="lessThan">
      <formula>0</formula>
    </cfRule>
  </conditionalFormatting>
  <conditionalFormatting sqref="G4">
    <cfRule type="expression" dxfId="24" priority="36">
      <formula>$F1048565&gt;0</formula>
    </cfRule>
  </conditionalFormatting>
  <conditionalFormatting sqref="G4">
    <cfRule type="colorScale" priority="35">
      <colorScale>
        <cfvo type="num" val="&quot;&gt;0&quot;"/>
        <cfvo type="num" val="&quot;&lt;0&quot;"/>
        <color theme="5" tint="0.59999389629810485"/>
        <color theme="6" tint="-0.249977111117893"/>
      </colorScale>
    </cfRule>
  </conditionalFormatting>
  <conditionalFormatting sqref="G4">
    <cfRule type="expression" dxfId="23" priority="34">
      <formula>$F1048565&gt;0</formula>
    </cfRule>
  </conditionalFormatting>
  <conditionalFormatting sqref="G4">
    <cfRule type="colorScale" priority="33">
      <colorScale>
        <cfvo type="num" val="&quot;&gt;0&quot;"/>
        <cfvo type="num" val="&quot;&lt;0&quot;"/>
        <color theme="5" tint="0.59999389629810485"/>
        <color theme="6" tint="-0.249977111117893"/>
      </colorScale>
    </cfRule>
  </conditionalFormatting>
  <conditionalFormatting sqref="F5:G5">
    <cfRule type="expression" dxfId="22" priority="32">
      <formula>$F1048566&gt;0</formula>
    </cfRule>
  </conditionalFormatting>
  <conditionalFormatting sqref="F5:G5">
    <cfRule type="colorScale" priority="31">
      <colorScale>
        <cfvo type="num" val="&quot;&gt;0&quot;"/>
        <cfvo type="num" val="&quot;&lt;0&quot;"/>
        <color theme="5" tint="0.59999389629810485"/>
        <color theme="6" tint="-0.249977111117893"/>
      </colorScale>
    </cfRule>
  </conditionalFormatting>
  <conditionalFormatting sqref="F5:G5">
    <cfRule type="expression" dxfId="21" priority="30">
      <formula>$F1048566&gt;0</formula>
    </cfRule>
  </conditionalFormatting>
  <conditionalFormatting sqref="F5:G5">
    <cfRule type="colorScale" priority="29">
      <colorScale>
        <cfvo type="num" val="&quot;&gt;0&quot;"/>
        <cfvo type="num" val="&quot;&lt;0&quot;"/>
        <color theme="5" tint="0.59999389629810485"/>
        <color theme="6" tint="-0.249977111117893"/>
      </colorScale>
    </cfRule>
  </conditionalFormatting>
  <conditionalFormatting sqref="F7:G8">
    <cfRule type="expression" dxfId="20" priority="28">
      <formula>$F1048568&gt;0</formula>
    </cfRule>
  </conditionalFormatting>
  <conditionalFormatting sqref="F7:G8">
    <cfRule type="colorScale" priority="27">
      <colorScale>
        <cfvo type="num" val="&quot;&gt;0&quot;"/>
        <cfvo type="num" val="&quot;&lt;0&quot;"/>
        <color theme="5" tint="0.59999389629810485"/>
        <color theme="6" tint="-0.249977111117893"/>
      </colorScale>
    </cfRule>
  </conditionalFormatting>
  <conditionalFormatting sqref="F7:G8">
    <cfRule type="expression" dxfId="19" priority="26">
      <formula>$F1048568&gt;0</formula>
    </cfRule>
  </conditionalFormatting>
  <conditionalFormatting sqref="F7:G8">
    <cfRule type="colorScale" priority="25">
      <colorScale>
        <cfvo type="num" val="&quot;&gt;0&quot;"/>
        <cfvo type="num" val="&quot;&lt;0&quot;"/>
        <color theme="5" tint="0.59999389629810485"/>
        <color theme="6" tint="-0.249977111117893"/>
      </colorScale>
    </cfRule>
  </conditionalFormatting>
  <conditionalFormatting sqref="F5:G5 G4">
    <cfRule type="expression" dxfId="18" priority="24">
      <formula>$F1048564&gt;0</formula>
    </cfRule>
  </conditionalFormatting>
  <conditionalFormatting sqref="F5:G5 G4">
    <cfRule type="expression" dxfId="17" priority="23">
      <formula>$F1048565&gt;0</formula>
    </cfRule>
  </conditionalFormatting>
  <conditionalFormatting sqref="F5:G5 G4">
    <cfRule type="colorScale" priority="22">
      <colorScale>
        <cfvo type="num" val="&quot;&gt;0&quot;"/>
        <cfvo type="num" val="&quot;&lt;0&quot;"/>
        <color theme="5" tint="0.59999389629810485"/>
        <color theme="6" tint="-0.249977111117893"/>
      </colorScale>
    </cfRule>
  </conditionalFormatting>
  <conditionalFormatting sqref="F5:G5 G4">
    <cfRule type="expression" dxfId="16" priority="21">
      <formula>$F1048565&gt;0</formula>
    </cfRule>
  </conditionalFormatting>
  <conditionalFormatting sqref="F5:G5 G4">
    <cfRule type="colorScale" priority="20">
      <colorScale>
        <cfvo type="num" val="&quot;&gt;0&quot;"/>
        <cfvo type="num" val="&quot;&lt;0&quot;"/>
        <color theme="5" tint="0.59999389629810485"/>
        <color theme="6" tint="-0.499984740745262"/>
      </colorScale>
    </cfRule>
  </conditionalFormatting>
  <conditionalFormatting sqref="F16:F21">
    <cfRule type="expression" dxfId="15" priority="17">
      <formula>$F1&gt;0</formula>
    </cfRule>
  </conditionalFormatting>
  <conditionalFormatting sqref="F16:F21">
    <cfRule type="colorScale" priority="16">
      <colorScale>
        <cfvo type="num" val="&quot;&gt;0&quot;"/>
        <cfvo type="num" val="&quot;&lt;0&quot;"/>
        <color theme="5" tint="0.59999389629810485"/>
        <color theme="6" tint="-0.249977111117893"/>
      </colorScale>
    </cfRule>
  </conditionalFormatting>
  <conditionalFormatting sqref="F16:F21">
    <cfRule type="cellIs" dxfId="14" priority="15" operator="lessThan">
      <formula>0</formula>
    </cfRule>
  </conditionalFormatting>
  <conditionalFormatting sqref="F16:F21">
    <cfRule type="expression" dxfId="13" priority="18">
      <formula>$F1048573&gt;0</formula>
    </cfRule>
  </conditionalFormatting>
  <conditionalFormatting sqref="F16:F21">
    <cfRule type="expression" dxfId="12" priority="19">
      <formula>$F1048576&gt;0</formula>
    </cfRule>
  </conditionalFormatting>
  <conditionalFormatting sqref="F23:F24">
    <cfRule type="expression" dxfId="11" priority="12">
      <formula>$F8&gt;0</formula>
    </cfRule>
  </conditionalFormatting>
  <conditionalFormatting sqref="F23:F24">
    <cfRule type="colorScale" priority="11">
      <colorScale>
        <cfvo type="num" val="&quot;&gt;0&quot;"/>
        <cfvo type="num" val="&quot;&lt;0&quot;"/>
        <color theme="5" tint="0.59999389629810485"/>
        <color theme="6" tint="-0.249977111117893"/>
      </colorScale>
    </cfRule>
  </conditionalFormatting>
  <conditionalFormatting sqref="F23:F24">
    <cfRule type="cellIs" dxfId="10" priority="10" operator="lessThan">
      <formula>0</formula>
    </cfRule>
  </conditionalFormatting>
  <conditionalFormatting sqref="F23:F24">
    <cfRule type="expression" dxfId="9" priority="13">
      <formula>$F4&gt;0</formula>
    </cfRule>
  </conditionalFormatting>
  <conditionalFormatting sqref="F23:F24">
    <cfRule type="expression" dxfId="8" priority="14">
      <formula>$F7&gt;0</formula>
    </cfRule>
  </conditionalFormatting>
  <conditionalFormatting sqref="F26:F31">
    <cfRule type="expression" dxfId="7" priority="7">
      <formula>$F11&gt;0</formula>
    </cfRule>
  </conditionalFormatting>
  <conditionalFormatting sqref="F26:F31">
    <cfRule type="colorScale" priority="6">
      <colorScale>
        <cfvo type="num" val="&quot;&gt;0&quot;"/>
        <cfvo type="num" val="&quot;&lt;0&quot;"/>
        <color theme="5" tint="0.59999389629810485"/>
        <color theme="6" tint="-0.249977111117893"/>
      </colorScale>
    </cfRule>
  </conditionalFormatting>
  <conditionalFormatting sqref="F26:F31">
    <cfRule type="cellIs" dxfId="6" priority="5" operator="lessThan">
      <formula>0</formula>
    </cfRule>
  </conditionalFormatting>
  <conditionalFormatting sqref="F26:F31">
    <cfRule type="expression" dxfId="5" priority="8">
      <formula>$F7&gt;0</formula>
    </cfRule>
  </conditionalFormatting>
  <conditionalFormatting sqref="F26:F31">
    <cfRule type="expression" dxfId="4" priority="9">
      <formula>$F10&gt;0</formula>
    </cfRule>
  </conditionalFormatting>
  <conditionalFormatting sqref="F4:G14 F16:G21 F23:G24 F26:G31 G32:G33">
    <cfRule type="cellIs" dxfId="3" priority="2" operator="equal">
      <formula>0</formula>
    </cfRule>
    <cfRule type="cellIs" dxfId="2" priority="1" operator="lessThan">
      <formula>0</formula>
    </cfRule>
    <cfRule type="cellIs" dxfId="1" priority="4" operator="greaterThan">
      <formula>0</formula>
    </cfRule>
  </conditionalFormatting>
  <conditionalFormatting sqref="F26:G31">
    <cfRule type="cellIs" dxfId="0" priority="3" operator="lessThan">
      <formula>0</formula>
    </cfRule>
  </conditionalFormatting>
  <printOptions gridLines="1"/>
  <pageMargins left="0.2" right="0.2" top="0.25" bottom="0.25" header="0.3" footer="0.3"/>
  <pageSetup paperSize="9" orientation="portrait" r:id="rId1"/>
  <headerFooter>
    <oddHeader xml:space="preserve">&amp;L
กรมโรงงานอุตสาหกรรม กระทรวงอุตสาหกรรม
ที่อยู่ 75/6 ถนนพระรามที่ 6 แขวงทุ่งพญาไท เขตราชเทวี กรุงเทพมหานคร 10400 
เบอร์โทรศัพท์ 02-202-4173       เบอร์แฟกซ์ 02-202-4170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zoomScaleNormal="100" workbookViewId="0">
      <selection activeCell="M10" sqref="M10"/>
    </sheetView>
  </sheetViews>
  <sheetFormatPr defaultRowHeight="14.5"/>
  <cols>
    <col min="1" max="1" width="0.90625" customWidth="1"/>
    <col min="2" max="3" width="14.6328125" customWidth="1"/>
    <col min="4" max="4" width="13.7265625" customWidth="1"/>
    <col min="5" max="5" width="13.26953125" customWidth="1"/>
    <col min="6" max="6" width="12.7265625" bestFit="1" customWidth="1"/>
  </cols>
  <sheetData>
    <row r="1" spans="1:18" ht="15" customHeight="1">
      <c r="A1" s="437"/>
      <c r="B1" s="438" t="s">
        <v>15</v>
      </c>
      <c r="C1" s="438"/>
      <c r="D1" s="438"/>
      <c r="E1" s="438"/>
      <c r="F1" s="438"/>
      <c r="G1" s="438"/>
      <c r="H1" s="438"/>
      <c r="I1" s="438"/>
      <c r="J1" s="438"/>
      <c r="K1" s="34"/>
      <c r="L1" s="34"/>
      <c r="M1" s="34"/>
      <c r="N1" s="34"/>
      <c r="O1" s="34"/>
      <c r="P1" s="34"/>
      <c r="Q1" s="34"/>
      <c r="R1" s="34"/>
    </row>
    <row r="2" spans="1:18" ht="15" customHeight="1">
      <c r="A2" s="437"/>
      <c r="B2" s="438"/>
      <c r="C2" s="438"/>
      <c r="D2" s="438"/>
      <c r="E2" s="438"/>
      <c r="F2" s="438"/>
      <c r="G2" s="438"/>
      <c r="H2" s="438"/>
      <c r="I2" s="438"/>
      <c r="J2" s="438"/>
      <c r="K2" s="34"/>
      <c r="L2" s="34"/>
      <c r="M2" s="34"/>
      <c r="N2" s="34"/>
      <c r="O2" s="34"/>
      <c r="P2" s="34"/>
      <c r="Q2" s="34"/>
      <c r="R2" s="34"/>
    </row>
    <row r="3" spans="1:18" ht="15" customHeight="1">
      <c r="A3" s="437"/>
      <c r="B3" s="35" t="s">
        <v>138</v>
      </c>
      <c r="C3" s="439">
        <f>'2565'!C3</f>
        <v>0</v>
      </c>
      <c r="D3" s="439"/>
      <c r="E3" s="439"/>
      <c r="F3" s="439"/>
      <c r="G3" s="439"/>
      <c r="H3" s="439"/>
      <c r="I3" s="439"/>
      <c r="J3" s="439"/>
      <c r="K3" s="34"/>
      <c r="L3" s="34"/>
      <c r="M3" s="34"/>
      <c r="N3" s="34"/>
      <c r="O3" s="34"/>
      <c r="P3" s="34"/>
      <c r="Q3" s="34"/>
      <c r="R3" s="34"/>
    </row>
    <row r="4" spans="1:18" ht="15" customHeight="1">
      <c r="A4" s="437"/>
      <c r="B4" s="440"/>
      <c r="C4" s="440"/>
      <c r="D4" s="440"/>
      <c r="E4" s="440"/>
      <c r="F4" s="440"/>
      <c r="G4" s="440"/>
      <c r="H4" s="440"/>
      <c r="I4" s="440"/>
      <c r="J4" s="440"/>
      <c r="K4" s="34"/>
      <c r="L4" s="34"/>
      <c r="M4" s="34"/>
      <c r="N4" s="34"/>
      <c r="O4" s="34"/>
      <c r="P4" s="34"/>
      <c r="Q4" s="34"/>
      <c r="R4" s="34"/>
    </row>
    <row r="5" spans="1:18" ht="15" customHeight="1">
      <c r="A5" s="273"/>
      <c r="B5" s="274" t="s">
        <v>174</v>
      </c>
      <c r="C5" s="117"/>
      <c r="D5" s="117"/>
      <c r="E5" s="117"/>
      <c r="F5" s="117"/>
      <c r="G5" s="117"/>
      <c r="H5" s="117"/>
      <c r="I5" s="117"/>
      <c r="J5" s="118"/>
      <c r="K5" s="33"/>
      <c r="L5" s="33"/>
      <c r="M5" s="33"/>
      <c r="N5" s="33"/>
      <c r="O5" s="33"/>
      <c r="P5" s="33"/>
      <c r="Q5" s="33"/>
      <c r="R5" s="33"/>
    </row>
    <row r="6" spans="1:18">
      <c r="A6" s="424"/>
      <c r="B6" s="427" t="s">
        <v>0</v>
      </c>
      <c r="C6" s="431" t="s">
        <v>16</v>
      </c>
      <c r="D6" s="433" t="s">
        <v>17</v>
      </c>
      <c r="E6" s="433" t="s">
        <v>18</v>
      </c>
      <c r="F6" s="428"/>
      <c r="G6" s="429"/>
      <c r="H6" s="429"/>
      <c r="I6" s="429"/>
      <c r="J6" s="430"/>
    </row>
    <row r="7" spans="1:18">
      <c r="A7" s="424"/>
      <c r="B7" s="427"/>
      <c r="C7" s="431"/>
      <c r="D7" s="433"/>
      <c r="E7" s="433"/>
      <c r="F7" s="428"/>
      <c r="G7" s="429"/>
      <c r="H7" s="429"/>
      <c r="I7" s="429"/>
      <c r="J7" s="430"/>
      <c r="L7" s="10"/>
      <c r="M7" s="10"/>
    </row>
    <row r="8" spans="1:18">
      <c r="A8" s="424"/>
      <c r="B8" s="427"/>
      <c r="C8" s="431"/>
      <c r="D8" s="433"/>
      <c r="E8" s="433"/>
      <c r="F8" s="428"/>
      <c r="G8" s="429"/>
      <c r="H8" s="429"/>
      <c r="I8" s="429"/>
      <c r="J8" s="430"/>
      <c r="L8" s="10"/>
      <c r="M8" s="10"/>
    </row>
    <row r="9" spans="1:18">
      <c r="A9" s="424"/>
      <c r="B9" s="427"/>
      <c r="C9" s="432"/>
      <c r="D9" s="434"/>
      <c r="E9" s="434"/>
      <c r="F9" s="428"/>
      <c r="G9" s="429"/>
      <c r="H9" s="429"/>
      <c r="I9" s="429"/>
      <c r="J9" s="430"/>
      <c r="L9" s="10"/>
      <c r="M9" s="10"/>
    </row>
    <row r="10" spans="1:18" ht="32.25" customHeight="1">
      <c r="A10" s="424"/>
      <c r="B10" s="24" t="s">
        <v>73</v>
      </c>
      <c r="C10" s="76">
        <f>ROUNDUP('2566'!R28,0)</f>
        <v>0</v>
      </c>
      <c r="D10" s="25" t="e">
        <f>C10/C$13%</f>
        <v>#DIV/0!</v>
      </c>
      <c r="E10" s="25" t="e">
        <f>C10/SUM(C10:C12)%</f>
        <v>#DIV/0!</v>
      </c>
      <c r="F10" s="428"/>
      <c r="G10" s="429"/>
      <c r="H10" s="429"/>
      <c r="I10" s="429"/>
      <c r="J10" s="430"/>
      <c r="L10" s="26"/>
      <c r="M10" s="26"/>
    </row>
    <row r="11" spans="1:18" ht="32.25" customHeight="1">
      <c r="A11" s="424"/>
      <c r="B11" s="27" t="s">
        <v>72</v>
      </c>
      <c r="C11" s="76">
        <f>ROUNDUP('2566'!R33,0)</f>
        <v>0</v>
      </c>
      <c r="D11" s="25" t="e">
        <f>C11/C$13%</f>
        <v>#DIV/0!</v>
      </c>
      <c r="E11" s="25" t="e">
        <f>C11/SUM(C10:C12)%</f>
        <v>#DIV/0!</v>
      </c>
      <c r="F11" s="428"/>
      <c r="G11" s="429"/>
      <c r="H11" s="429"/>
      <c r="I11" s="429"/>
      <c r="J11" s="430"/>
    </row>
    <row r="12" spans="1:18" ht="32.25" customHeight="1">
      <c r="A12" s="424"/>
      <c r="B12" s="28" t="s">
        <v>14</v>
      </c>
      <c r="C12" s="77">
        <f>ROUNDUP('2566'!R41,0)</f>
        <v>0</v>
      </c>
      <c r="D12" s="126"/>
      <c r="E12" s="29" t="e">
        <f>C12/SUM(C10:C12)%</f>
        <v>#DIV/0!</v>
      </c>
      <c r="F12" s="428"/>
      <c r="G12" s="429"/>
      <c r="H12" s="429"/>
      <c r="I12" s="429"/>
      <c r="J12" s="430"/>
    </row>
    <row r="13" spans="1:18" ht="32.25" customHeight="1">
      <c r="A13" s="424"/>
      <c r="B13" s="93" t="s">
        <v>19</v>
      </c>
      <c r="C13" s="36">
        <f>SUM(C10:C11)</f>
        <v>0</v>
      </c>
      <c r="D13" s="30" t="e">
        <f>SUM(D10:D11)</f>
        <v>#DIV/0!</v>
      </c>
      <c r="E13" s="30" t="e">
        <f>SUM(E10:E12)</f>
        <v>#DIV/0!</v>
      </c>
      <c r="F13" s="428"/>
      <c r="G13" s="429"/>
      <c r="H13" s="429"/>
      <c r="I13" s="429"/>
      <c r="J13" s="430"/>
    </row>
    <row r="14" spans="1:18">
      <c r="A14" s="94"/>
      <c r="B14" s="94"/>
      <c r="C14" s="92"/>
      <c r="D14" s="92"/>
      <c r="E14" s="92"/>
      <c r="F14" s="92"/>
      <c r="G14" s="92"/>
      <c r="H14" s="92"/>
      <c r="I14" s="92"/>
      <c r="J14" s="95"/>
    </row>
    <row r="15" spans="1:18">
      <c r="A15" s="94"/>
      <c r="B15" s="422" t="s">
        <v>100</v>
      </c>
      <c r="C15" s="423"/>
      <c r="D15" s="296" t="e">
        <f>C13/F15</f>
        <v>#DIV/0!</v>
      </c>
      <c r="E15" s="96" t="s">
        <v>101</v>
      </c>
      <c r="F15" s="190">
        <f>'2566'!P47</f>
        <v>0</v>
      </c>
      <c r="G15" s="92"/>
      <c r="H15" s="92"/>
      <c r="I15" s="92"/>
      <c r="J15" s="95"/>
    </row>
    <row r="16" spans="1:18">
      <c r="A16" s="89"/>
      <c r="B16" s="89"/>
      <c r="C16" s="90"/>
      <c r="D16" s="90"/>
      <c r="E16" s="90"/>
      <c r="F16" s="90"/>
      <c r="G16" s="90"/>
      <c r="H16" s="90"/>
      <c r="I16" s="90"/>
      <c r="J16" s="91"/>
    </row>
    <row r="17" spans="1:10">
      <c r="A17" s="273" t="s">
        <v>121</v>
      </c>
      <c r="B17" s="274">
        <v>2565</v>
      </c>
      <c r="C17" s="117"/>
      <c r="D17" s="117"/>
      <c r="E17" s="117"/>
      <c r="F17" s="117"/>
      <c r="G17" s="117"/>
      <c r="H17" s="117"/>
      <c r="I17" s="117"/>
      <c r="J17" s="118"/>
    </row>
    <row r="18" spans="1:10">
      <c r="A18" s="110"/>
      <c r="B18" s="110"/>
      <c r="C18" s="111"/>
      <c r="D18" s="111"/>
      <c r="E18" s="111"/>
      <c r="F18" s="111"/>
      <c r="G18" s="111"/>
      <c r="H18" s="111"/>
      <c r="I18" s="111"/>
      <c r="J18" s="112"/>
    </row>
    <row r="19" spans="1:10" ht="15" customHeight="1">
      <c r="A19" s="110"/>
      <c r="B19" s="426" t="s">
        <v>0</v>
      </c>
      <c r="C19" s="435" t="s">
        <v>16</v>
      </c>
      <c r="D19" s="436" t="s">
        <v>17</v>
      </c>
      <c r="E19" s="436" t="s">
        <v>18</v>
      </c>
      <c r="F19" s="94"/>
      <c r="G19" s="425"/>
      <c r="H19" s="425"/>
      <c r="I19" s="425"/>
      <c r="J19" s="95"/>
    </row>
    <row r="20" spans="1:10">
      <c r="A20" s="113"/>
      <c r="B20" s="427"/>
      <c r="C20" s="431"/>
      <c r="D20" s="433"/>
      <c r="E20" s="433"/>
      <c r="F20" s="94"/>
      <c r="G20" s="92"/>
      <c r="H20" s="92"/>
      <c r="I20" s="92"/>
      <c r="J20" s="95"/>
    </row>
    <row r="21" spans="1:10">
      <c r="A21" s="110"/>
      <c r="B21" s="427"/>
      <c r="C21" s="431"/>
      <c r="D21" s="433"/>
      <c r="E21" s="433"/>
      <c r="F21" s="94"/>
      <c r="G21" s="92"/>
      <c r="H21" s="92"/>
      <c r="I21" s="92"/>
      <c r="J21" s="95"/>
    </row>
    <row r="22" spans="1:10">
      <c r="A22" s="110"/>
      <c r="B22" s="427"/>
      <c r="C22" s="432"/>
      <c r="D22" s="434"/>
      <c r="E22" s="434"/>
      <c r="F22" s="94"/>
      <c r="G22" s="92"/>
      <c r="H22" s="92"/>
      <c r="I22" s="92"/>
      <c r="J22" s="95"/>
    </row>
    <row r="23" spans="1:10" ht="32.25" customHeight="1">
      <c r="A23" s="110"/>
      <c r="B23" s="24" t="s">
        <v>73</v>
      </c>
      <c r="C23" s="76">
        <f>ROUNDUP('2565'!R28,0)</f>
        <v>0</v>
      </c>
      <c r="D23" s="25" t="e">
        <f>C23/C$26%</f>
        <v>#DIV/0!</v>
      </c>
      <c r="E23" s="25" t="e">
        <f>C23/SUM(C23:C25)%</f>
        <v>#DIV/0!</v>
      </c>
      <c r="F23" s="94"/>
      <c r="G23" s="92"/>
      <c r="H23" s="92"/>
      <c r="I23" s="92"/>
      <c r="J23" s="95"/>
    </row>
    <row r="24" spans="1:10" ht="32.25" customHeight="1">
      <c r="A24" s="110"/>
      <c r="B24" s="27" t="s">
        <v>72</v>
      </c>
      <c r="C24" s="76">
        <f>ROUNDUP('2565'!R33,0)</f>
        <v>0</v>
      </c>
      <c r="D24" s="25" t="e">
        <f>C24/C$26%</f>
        <v>#DIV/0!</v>
      </c>
      <c r="E24" s="25" t="e">
        <f>C24/SUM(C23:C25)%</f>
        <v>#DIV/0!</v>
      </c>
      <c r="F24" s="94"/>
      <c r="G24" s="92"/>
      <c r="H24" s="92"/>
      <c r="I24" s="92"/>
      <c r="J24" s="95"/>
    </row>
    <row r="25" spans="1:10" ht="32.25" customHeight="1">
      <c r="A25" s="110"/>
      <c r="B25" s="28" t="s">
        <v>14</v>
      </c>
      <c r="C25" s="77">
        <f>ROUNDUP('2565'!R41,0)</f>
        <v>0</v>
      </c>
      <c r="D25" s="126"/>
      <c r="E25" s="25" t="e">
        <f>C25/SUM(C23:C25)%</f>
        <v>#DIV/0!</v>
      </c>
      <c r="F25" s="94"/>
      <c r="G25" s="92"/>
      <c r="H25" s="92"/>
      <c r="I25" s="92"/>
      <c r="J25" s="95"/>
    </row>
    <row r="26" spans="1:10">
      <c r="A26" s="110"/>
      <c r="B26" s="93" t="s">
        <v>19</v>
      </c>
      <c r="C26" s="36">
        <f>SUM(C23:C24)</f>
        <v>0</v>
      </c>
      <c r="D26" s="30" t="e">
        <f>SUM(D23:D24)</f>
        <v>#DIV/0!</v>
      </c>
      <c r="E26" s="30" t="e">
        <f>SUM(E23:E25)</f>
        <v>#DIV/0!</v>
      </c>
      <c r="F26" s="94"/>
      <c r="G26" s="92"/>
      <c r="H26" s="92"/>
      <c r="I26" s="92"/>
      <c r="J26" s="95"/>
    </row>
    <row r="27" spans="1:10">
      <c r="A27" s="110"/>
      <c r="B27" s="94"/>
      <c r="C27" s="92"/>
      <c r="D27" s="92"/>
      <c r="E27" s="92"/>
      <c r="F27" s="92"/>
      <c r="G27" s="92"/>
      <c r="H27" s="92"/>
      <c r="I27" s="92"/>
      <c r="J27" s="95"/>
    </row>
    <row r="28" spans="1:10">
      <c r="A28" s="110"/>
      <c r="B28" s="422" t="s">
        <v>100</v>
      </c>
      <c r="C28" s="423"/>
      <c r="D28" s="191" t="e">
        <f>C26/F28</f>
        <v>#DIV/0!</v>
      </c>
      <c r="E28" s="96" t="s">
        <v>101</v>
      </c>
      <c r="F28" s="190">
        <f>'2565'!P47</f>
        <v>0</v>
      </c>
      <c r="G28" s="92"/>
      <c r="H28" s="92"/>
      <c r="I28" s="92"/>
      <c r="J28" s="95"/>
    </row>
    <row r="29" spans="1:10">
      <c r="A29" s="110"/>
      <c r="B29" s="110"/>
      <c r="C29" s="111"/>
      <c r="D29" s="111"/>
      <c r="E29" s="111"/>
      <c r="F29" s="111"/>
      <c r="G29" s="111"/>
      <c r="H29" s="111"/>
      <c r="I29" s="111"/>
      <c r="J29" s="112"/>
    </row>
    <row r="30" spans="1:10">
      <c r="A30" s="114"/>
      <c r="B30" s="114"/>
      <c r="C30" s="115"/>
      <c r="D30" s="115"/>
      <c r="E30" s="115"/>
      <c r="F30" s="115"/>
      <c r="G30" s="115"/>
      <c r="H30" s="115"/>
      <c r="I30" s="115"/>
      <c r="J30" s="116"/>
    </row>
  </sheetData>
  <mergeCells count="17">
    <mergeCell ref="A1:A4"/>
    <mergeCell ref="B1:J2"/>
    <mergeCell ref="C3:J3"/>
    <mergeCell ref="B4:J4"/>
    <mergeCell ref="E19:E22"/>
    <mergeCell ref="B28:C28"/>
    <mergeCell ref="A6:A13"/>
    <mergeCell ref="G19:I19"/>
    <mergeCell ref="B19:B22"/>
    <mergeCell ref="F6:J13"/>
    <mergeCell ref="B15:C15"/>
    <mergeCell ref="B6:B9"/>
    <mergeCell ref="C6:C9"/>
    <mergeCell ref="D6:D9"/>
    <mergeCell ref="E6:E9"/>
    <mergeCell ref="C19:C22"/>
    <mergeCell ref="D19:D22"/>
  </mergeCells>
  <pageMargins left="0.7" right="0.7" top="0.75" bottom="0.75" header="0.3" footer="0.3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2558</vt:lpstr>
      <vt:lpstr>EF TGO AR4</vt:lpstr>
      <vt:lpstr>2565</vt:lpstr>
      <vt:lpstr>2566</vt:lpstr>
      <vt:lpstr>EF TGO AR5</vt:lpstr>
      <vt:lpstr>1_คำนวณลงรายงาน</vt:lpstr>
      <vt:lpstr>2_สรุปผลการปล่อย GHG</vt:lpstr>
      <vt:lpstr>'2_สรุปผลการปล่อย GHG'!Print_Area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Natanee Vorayos</dc:creator>
  <cp:lastModifiedBy>Panakarn Pattaranit</cp:lastModifiedBy>
  <cp:lastPrinted>2024-04-09T08:54:52Z</cp:lastPrinted>
  <dcterms:created xsi:type="dcterms:W3CDTF">2016-07-25T18:04:14Z</dcterms:created>
  <dcterms:modified xsi:type="dcterms:W3CDTF">2024-04-09T08:56:15Z</dcterms:modified>
</cp:coreProperties>
</file>